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01 - LCA - ARQ E PLAN\PROJETOS 2022\22-17 - SEMA - SINOP ENERGIA\22-17-A - PRÉDIO VERDE\22-17-A5-PROJETO EXECUTIVO - R02\22-17-A11 - PLANILHAS\ORÇAMENTO 2024-02-21\"/>
    </mc:Choice>
  </mc:AlternateContent>
  <xr:revisionPtr revIDLastSave="0" documentId="13_ncr:1_{CC3AE0E0-6503-4B79-B25C-5571E2A1884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apa de Cotação" sheetId="3" r:id="rId1"/>
    <sheet name="Planilha1" sheetId="4" r:id="rId2"/>
  </sheets>
  <definedNames>
    <definedName name="_xlnm._FilterDatabase" localSheetId="0" hidden="1">'Mapa de Cotação'!$A$3:$I$633</definedName>
    <definedName name="_xlnm._FilterDatabase" localSheetId="1" hidden="1">Planilha1!$A$1:$C$27</definedName>
    <definedName name="_xlnm.Print_Area" localSheetId="0">'Mapa de Cotação'!$A$1:$I$667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89" i="3" l="1"/>
  <c r="E193" i="3"/>
  <c r="E192" i="3"/>
  <c r="D193" i="3"/>
  <c r="F192" i="3" l="1"/>
  <c r="A590" i="3"/>
  <c r="E590" i="3"/>
  <c r="H587" i="3" s="1"/>
  <c r="G360" i="3" l="1"/>
  <c r="H360" i="3" s="1"/>
  <c r="A367" i="3"/>
  <c r="A366" i="3"/>
  <c r="A365" i="3"/>
  <c r="E367" i="3"/>
  <c r="H362" i="3" s="1"/>
  <c r="E366" i="3"/>
  <c r="G362" i="3" s="1"/>
  <c r="E365" i="3"/>
  <c r="F362" i="3" s="1"/>
  <c r="A356" i="3"/>
  <c r="E211" i="3"/>
  <c r="H208" i="3" s="1"/>
  <c r="I204" i="3" s="1"/>
  <c r="A212" i="3"/>
  <c r="H663" i="3"/>
  <c r="I605" i="3"/>
  <c r="A659" i="3"/>
  <c r="A391" i="3"/>
  <c r="G384" i="3"/>
  <c r="H384" i="3" s="1"/>
  <c r="E391" i="3"/>
  <c r="H386" i="3" s="1"/>
  <c r="E390" i="3"/>
  <c r="G386" i="3" s="1"/>
  <c r="A390" i="3"/>
  <c r="E389" i="3"/>
  <c r="F386" i="3" s="1"/>
  <c r="A389" i="3"/>
  <c r="A380" i="3"/>
  <c r="F311" i="3"/>
  <c r="F310" i="3"/>
  <c r="F309" i="3"/>
  <c r="F299" i="3"/>
  <c r="F298" i="3"/>
  <c r="F297" i="3"/>
  <c r="F286" i="3"/>
  <c r="F284" i="3"/>
  <c r="G285" i="3" s="1"/>
  <c r="F281" i="3" s="1"/>
  <c r="F274" i="3"/>
  <c r="F273" i="3"/>
  <c r="F272" i="3"/>
  <c r="F262" i="3"/>
  <c r="F261" i="3"/>
  <c r="F260" i="3"/>
  <c r="F250" i="3"/>
  <c r="F249" i="3"/>
  <c r="F248" i="3"/>
  <c r="F238" i="3"/>
  <c r="F237" i="3"/>
  <c r="F236" i="3"/>
  <c r="A492" i="3"/>
  <c r="E493" i="3"/>
  <c r="G489" i="3" s="1"/>
  <c r="E494" i="3"/>
  <c r="H489" i="3" s="1"/>
  <c r="H407" i="3"/>
  <c r="A286" i="3"/>
  <c r="A284" i="3"/>
  <c r="A157" i="3"/>
  <c r="A145" i="3"/>
  <c r="A133" i="3"/>
  <c r="G150" i="3"/>
  <c r="H150" i="3" s="1"/>
  <c r="D143" i="3"/>
  <c r="E143" i="3" s="1"/>
  <c r="F140" i="3" s="1"/>
  <c r="E157" i="3"/>
  <c r="H152" i="3" s="1"/>
  <c r="A156" i="3"/>
  <c r="A146" i="3"/>
  <c r="A158" i="3"/>
  <c r="G138" i="3"/>
  <c r="H138" i="3" s="1"/>
  <c r="E145" i="3"/>
  <c r="H140" i="3" s="1"/>
  <c r="A144" i="3"/>
  <c r="D132" i="3"/>
  <c r="E132" i="3" s="1"/>
  <c r="G128" i="3" s="1"/>
  <c r="A132" i="3"/>
  <c r="G126" i="3"/>
  <c r="H126" i="3" s="1"/>
  <c r="E133" i="3"/>
  <c r="H128" i="3" s="1"/>
  <c r="E131" i="3"/>
  <c r="F128" i="3" s="1"/>
  <c r="E112" i="3"/>
  <c r="G107" i="3" s="1"/>
  <c r="I103" i="3" s="1"/>
  <c r="E110" i="3"/>
  <c r="F107" i="3" s="1"/>
  <c r="E97" i="3"/>
  <c r="F94" i="3" s="1"/>
  <c r="E99" i="3"/>
  <c r="G94" i="3" s="1"/>
  <c r="I90" i="3" s="1"/>
  <c r="E86" i="3"/>
  <c r="E85" i="3"/>
  <c r="F82" i="3" s="1"/>
  <c r="E73" i="3"/>
  <c r="D63" i="3"/>
  <c r="C63" i="3"/>
  <c r="D62" i="3"/>
  <c r="C62" i="3"/>
  <c r="D61" i="3"/>
  <c r="C61" i="3"/>
  <c r="D51" i="3"/>
  <c r="C51" i="3"/>
  <c r="D50" i="3"/>
  <c r="C50" i="3"/>
  <c r="D49" i="3"/>
  <c r="C49" i="3"/>
  <c r="D39" i="3"/>
  <c r="C39" i="3"/>
  <c r="D38" i="3"/>
  <c r="C38" i="3"/>
  <c r="D37" i="3"/>
  <c r="C37" i="3"/>
  <c r="D27" i="3"/>
  <c r="C27" i="3"/>
  <c r="C26" i="3"/>
  <c r="D26" i="3"/>
  <c r="D25" i="3"/>
  <c r="C25" i="3"/>
  <c r="D14" i="3"/>
  <c r="C14" i="3"/>
  <c r="D13" i="3"/>
  <c r="C13" i="3"/>
  <c r="D15" i="3"/>
  <c r="C15" i="3"/>
  <c r="E425" i="3"/>
  <c r="H422" i="3" s="1"/>
  <c r="A425" i="3"/>
  <c r="G475" i="3"/>
  <c r="E482" i="3"/>
  <c r="H477" i="3" s="1"/>
  <c r="A482" i="3"/>
  <c r="E481" i="3"/>
  <c r="G477" i="3" s="1"/>
  <c r="A481" i="3"/>
  <c r="E480" i="3"/>
  <c r="F477" i="3" s="1"/>
  <c r="A480" i="3"/>
  <c r="E602" i="3"/>
  <c r="A602" i="3"/>
  <c r="E601" i="3"/>
  <c r="A601" i="3"/>
  <c r="E600" i="3"/>
  <c r="F597" i="3" s="1"/>
  <c r="I593" i="3" s="1"/>
  <c r="A600" i="3"/>
  <c r="G631" i="3"/>
  <c r="H631" i="3" s="1"/>
  <c r="E638" i="3"/>
  <c r="H633" i="3" s="1"/>
  <c r="A638" i="3"/>
  <c r="E637" i="3"/>
  <c r="G633" i="3" s="1"/>
  <c r="A637" i="3"/>
  <c r="E636" i="3"/>
  <c r="F633" i="3" s="1"/>
  <c r="A636" i="3"/>
  <c r="G618" i="3"/>
  <c r="H618" i="3" s="1"/>
  <c r="E625" i="3"/>
  <c r="H620" i="3" s="1"/>
  <c r="A625" i="3"/>
  <c r="E624" i="3"/>
  <c r="G620" i="3" s="1"/>
  <c r="A624" i="3"/>
  <c r="E623" i="3"/>
  <c r="F620" i="3" s="1"/>
  <c r="A623" i="3"/>
  <c r="G572" i="3"/>
  <c r="H572" i="3" s="1"/>
  <c r="A579" i="3"/>
  <c r="A578" i="3"/>
  <c r="E579" i="3"/>
  <c r="H574" i="3" s="1"/>
  <c r="E578" i="3"/>
  <c r="G574" i="3" s="1"/>
  <c r="E577" i="3"/>
  <c r="F574" i="3" s="1"/>
  <c r="A577" i="3"/>
  <c r="H487" i="3"/>
  <c r="E492" i="3"/>
  <c r="F489" i="3" s="1"/>
  <c r="A507" i="3"/>
  <c r="A506" i="3"/>
  <c r="G500" i="3"/>
  <c r="H500" i="3" s="1"/>
  <c r="A505" i="3"/>
  <c r="E507" i="3"/>
  <c r="H502" i="3" s="1"/>
  <c r="E506" i="3"/>
  <c r="G502" i="3" s="1"/>
  <c r="E505" i="3"/>
  <c r="F502" i="3" s="1"/>
  <c r="H455" i="3"/>
  <c r="F455" i="3"/>
  <c r="E462" i="3"/>
  <c r="H457" i="3" s="1"/>
  <c r="E461" i="3"/>
  <c r="G457" i="3" s="1"/>
  <c r="A461" i="3"/>
  <c r="E460" i="3"/>
  <c r="F457" i="3" s="1"/>
  <c r="H442" i="3"/>
  <c r="E449" i="3"/>
  <c r="H444" i="3" s="1"/>
  <c r="A449" i="3"/>
  <c r="E448" i="3"/>
  <c r="G444" i="3" s="1"/>
  <c r="E447" i="3"/>
  <c r="H429" i="3"/>
  <c r="E436" i="3"/>
  <c r="H431" i="3" s="1"/>
  <c r="E435" i="3"/>
  <c r="A435" i="3"/>
  <c r="E434" i="3"/>
  <c r="A378" i="3"/>
  <c r="G372" i="3"/>
  <c r="A377" i="3"/>
  <c r="E379" i="3"/>
  <c r="E378" i="3"/>
  <c r="G374" i="3" s="1"/>
  <c r="E377" i="3"/>
  <c r="F374" i="3" s="1"/>
  <c r="I370" i="3" s="1"/>
  <c r="A658" i="3"/>
  <c r="A657" i="3"/>
  <c r="A656" i="3"/>
  <c r="F658" i="3"/>
  <c r="H653" i="3" s="1"/>
  <c r="F657" i="3"/>
  <c r="G653" i="3" s="1"/>
  <c r="F656" i="3"/>
  <c r="F653" i="3" s="1"/>
  <c r="G287" i="3" l="1"/>
  <c r="G281" i="3" s="1"/>
  <c r="I277" i="3" s="1"/>
  <c r="I358" i="3"/>
  <c r="I382" i="3"/>
  <c r="I661" i="3"/>
  <c r="D144" i="3"/>
  <c r="E144" i="3" s="1"/>
  <c r="G140" i="3" s="1"/>
  <c r="I136" i="3" s="1"/>
  <c r="D155" i="3"/>
  <c r="E155" i="3" s="1"/>
  <c r="F152" i="3" s="1"/>
  <c r="E334" i="3"/>
  <c r="F331" i="3" s="1"/>
  <c r="F329" i="3"/>
  <c r="G329" i="3" s="1"/>
  <c r="H329" i="3" s="1"/>
  <c r="E336" i="3"/>
  <c r="H331" i="3" s="1"/>
  <c r="E335" i="3"/>
  <c r="G331" i="3" s="1"/>
  <c r="G348" i="3"/>
  <c r="H348" i="3" s="1"/>
  <c r="E355" i="3"/>
  <c r="H350" i="3" s="1"/>
  <c r="E354" i="3"/>
  <c r="G350" i="3" s="1"/>
  <c r="E353" i="3"/>
  <c r="F350" i="3" s="1"/>
  <c r="E323" i="3"/>
  <c r="H318" i="3" s="1"/>
  <c r="E322" i="3"/>
  <c r="G318" i="3" s="1"/>
  <c r="G316" i="3"/>
  <c r="H316" i="3" s="1"/>
  <c r="E321" i="3"/>
  <c r="F318" i="3" s="1"/>
  <c r="G279" i="3"/>
  <c r="I583" i="3"/>
  <c r="H536" i="3"/>
  <c r="I532" i="3" s="1"/>
  <c r="H544" i="3"/>
  <c r="I540" i="3" s="1"/>
  <c r="H559" i="3"/>
  <c r="I555" i="3" s="1"/>
  <c r="A553" i="3"/>
  <c r="G420" i="3"/>
  <c r="H399" i="3"/>
  <c r="G397" i="3"/>
  <c r="G413" i="3"/>
  <c r="I629" i="3"/>
  <c r="A627" i="3"/>
  <c r="I616" i="3"/>
  <c r="A614" i="3"/>
  <c r="A603" i="3"/>
  <c r="A591" i="3"/>
  <c r="A581" i="3"/>
  <c r="I570" i="3"/>
  <c r="A568" i="3"/>
  <c r="I563" i="3"/>
  <c r="A561" i="3"/>
  <c r="I548" i="3"/>
  <c r="A546" i="3"/>
  <c r="A538" i="3"/>
  <c r="A530" i="3"/>
  <c r="I525" i="3"/>
  <c r="A523" i="3"/>
  <c r="I498" i="3"/>
  <c r="A496" i="3"/>
  <c r="I485" i="3"/>
  <c r="A483" i="3"/>
  <c r="A134" i="3"/>
  <c r="I124" i="3"/>
  <c r="A122" i="3"/>
  <c r="I116" i="3"/>
  <c r="A114" i="3"/>
  <c r="A101" i="3"/>
  <c r="A88" i="3"/>
  <c r="G82" i="3"/>
  <c r="I78" i="3" s="1"/>
  <c r="G520" i="3"/>
  <c r="I518" i="3"/>
  <c r="A516" i="3"/>
  <c r="G513" i="3"/>
  <c r="I511" i="3"/>
  <c r="A509" i="3"/>
  <c r="I473" i="3"/>
  <c r="A471" i="3"/>
  <c r="I453" i="3"/>
  <c r="A451" i="3"/>
  <c r="I440" i="3"/>
  <c r="A438" i="3"/>
  <c r="I427" i="3"/>
  <c r="I418" i="3"/>
  <c r="A416" i="3"/>
  <c r="G468" i="3"/>
  <c r="I466" i="3"/>
  <c r="A464" i="3"/>
  <c r="G341" i="3"/>
  <c r="H341" i="3" s="1"/>
  <c r="D156" i="3" l="1"/>
  <c r="E156" i="3" s="1"/>
  <c r="G152" i="3" s="1"/>
  <c r="I148" i="3" s="1"/>
  <c r="F70" i="3"/>
  <c r="E15" i="3"/>
  <c r="H10" i="3" s="1"/>
  <c r="E13" i="3"/>
  <c r="F10" i="3" s="1"/>
  <c r="E74" i="3"/>
  <c r="G70" i="3" s="1"/>
  <c r="E39" i="3"/>
  <c r="H34" i="3" s="1"/>
  <c r="E25" i="3"/>
  <c r="F22" i="3" s="1"/>
  <c r="E14" i="3"/>
  <c r="G10" i="3" s="1"/>
  <c r="E61" i="3"/>
  <c r="F58" i="3" s="1"/>
  <c r="E26" i="3"/>
  <c r="G22" i="3" s="1"/>
  <c r="E63" i="3"/>
  <c r="H58" i="3" s="1"/>
  <c r="E51" i="3"/>
  <c r="H46" i="3" s="1"/>
  <c r="E49" i="3"/>
  <c r="F46" i="3" s="1"/>
  <c r="E62" i="3"/>
  <c r="G58" i="3" s="1"/>
  <c r="E38" i="3"/>
  <c r="G34" i="3" s="1"/>
  <c r="E27" i="3"/>
  <c r="H22" i="3" s="1"/>
  <c r="E37" i="3"/>
  <c r="F34" i="3" s="1"/>
  <c r="E75" i="3"/>
  <c r="H70" i="3" s="1"/>
  <c r="E50" i="3"/>
  <c r="G46" i="3" s="1"/>
  <c r="G405" i="3"/>
  <c r="G651" i="3"/>
  <c r="H651" i="3" s="1"/>
  <c r="I649" i="3"/>
  <c r="A647" i="3"/>
  <c r="G644" i="3"/>
  <c r="H644" i="3" s="1"/>
  <c r="I642" i="3"/>
  <c r="A640" i="3"/>
  <c r="I18" i="3" l="1"/>
  <c r="I30" i="3"/>
  <c r="I54" i="3"/>
  <c r="I6" i="3"/>
  <c r="I42" i="3"/>
  <c r="I66" i="3"/>
  <c r="H306" i="3"/>
  <c r="G306" i="3"/>
  <c r="F306" i="3"/>
  <c r="H294" i="3"/>
  <c r="G294" i="3"/>
  <c r="F294" i="3"/>
  <c r="F292" i="3"/>
  <c r="G292" i="3" s="1"/>
  <c r="H292" i="3" s="1"/>
  <c r="F304" i="3" l="1"/>
  <c r="G304" i="3" s="1"/>
  <c r="H304" i="3" s="1"/>
  <c r="G267" i="3" l="1"/>
  <c r="G255" i="3"/>
  <c r="H267" i="3" s="1"/>
  <c r="H257" i="3"/>
  <c r="G257" i="3"/>
  <c r="H255" i="3" l="1"/>
  <c r="H269" i="3" l="1"/>
  <c r="G269" i="3"/>
  <c r="F269" i="3"/>
  <c r="F257" i="3"/>
  <c r="G243" i="3"/>
  <c r="H243" i="3" s="1"/>
  <c r="G245" i="3"/>
  <c r="F245" i="3"/>
  <c r="H233" i="3"/>
  <c r="E168" i="3" l="1"/>
  <c r="H164" i="3" s="1"/>
  <c r="E167" i="3"/>
  <c r="F164" i="3" s="1"/>
  <c r="I411" i="3"/>
  <c r="A409" i="3"/>
  <c r="I403" i="3"/>
  <c r="A401" i="3"/>
  <c r="I395" i="3"/>
  <c r="A393" i="3"/>
  <c r="A368" i="3"/>
  <c r="I346" i="3"/>
  <c r="A344" i="3"/>
  <c r="I339" i="3"/>
  <c r="A337" i="3"/>
  <c r="I327" i="3"/>
  <c r="A325" i="3"/>
  <c r="I314" i="3"/>
  <c r="A312" i="3"/>
  <c r="I302" i="3"/>
  <c r="A300" i="3"/>
  <c r="I290" i="3"/>
  <c r="A288" i="3"/>
  <c r="A275" i="3"/>
  <c r="I265" i="3"/>
  <c r="A263" i="3"/>
  <c r="I253" i="3"/>
  <c r="A251" i="3"/>
  <c r="I241" i="3" l="1"/>
  <c r="A239" i="3"/>
  <c r="I229" i="3"/>
  <c r="A227" i="3"/>
  <c r="I222" i="3"/>
  <c r="A220" i="3"/>
  <c r="I215" i="3"/>
  <c r="A202" i="3"/>
  <c r="I197" i="3"/>
  <c r="A195" i="3"/>
  <c r="I185" i="3"/>
  <c r="A183" i="3"/>
  <c r="I178" i="3"/>
  <c r="A176" i="3"/>
  <c r="I171" i="3"/>
  <c r="A169" i="3"/>
  <c r="I160" i="3"/>
</calcChain>
</file>

<file path=xl/sharedStrings.xml><?xml version="1.0" encoding="utf-8"?>
<sst xmlns="http://schemas.openxmlformats.org/spreadsheetml/2006/main" count="2057" uniqueCount="454">
  <si>
    <t>gerador energia 300kva</t>
  </si>
  <si>
    <t xml:space="preserve"> COT.250 </t>
  </si>
  <si>
    <t>UNIDADE CONDENSADORA MULTI V5, 660.000 BTU/H, 220V</t>
  </si>
  <si>
    <t xml:space="preserve"> COT.280 </t>
  </si>
  <si>
    <t>SWITCH POE 48 PORTAS</t>
  </si>
  <si>
    <t xml:space="preserve"> COT.172 </t>
  </si>
  <si>
    <t>PERFIL LAMINADO A36 DE QUALQUER PEFIL E BITOLA</t>
  </si>
  <si>
    <t xml:space="preserve"> COT.249 </t>
  </si>
  <si>
    <t>LUMINÁRIA  LED QUADRADA 60X60 DE 48W</t>
  </si>
  <si>
    <t xml:space="preserve"> COT.190 </t>
  </si>
  <si>
    <t>ELETROCALHA PERFURADA TIPO "U" 150X100MM CHAPA 18</t>
  </si>
  <si>
    <t xml:space="preserve"> COT.296 </t>
  </si>
  <si>
    <t>Caixa de Ventilação Dupla Aspiração</t>
  </si>
  <si>
    <t xml:space="preserve"> COT.211 </t>
  </si>
  <si>
    <t>PLUG DE REDE  RJ45</t>
  </si>
  <si>
    <t>DISJUNTOR TRIPOLAR 1600A</t>
  </si>
  <si>
    <t xml:space="preserve"> COT.326 </t>
  </si>
  <si>
    <t>Detector de calor pontual em forro</t>
  </si>
  <si>
    <t xml:space="preserve"> COT.188 </t>
  </si>
  <si>
    <t>ARRUELA EM ALUMINIO, COM ROSCA, DE 5/16", PARA ELETRODUTO</t>
  </si>
  <si>
    <t xml:space="preserve"> COT.204 </t>
  </si>
  <si>
    <t>SAÍDA HORIZONTAL DE ELETROCALHA PARA ELETRODUTO</t>
  </si>
  <si>
    <t xml:space="preserve"> COT.223 </t>
  </si>
  <si>
    <t>CONECTOR DE REDE RJ45</t>
  </si>
  <si>
    <t xml:space="preserve"> COT.336 </t>
  </si>
  <si>
    <t>eletrocalha perfurada tipo "U" 100x75</t>
  </si>
  <si>
    <t>BARRA CHATA EM ALUMÍNIO 70 MM2 (7/8” X 1/8”) - COM FUROS</t>
  </si>
  <si>
    <t xml:space="preserve"> COT.231 </t>
  </si>
  <si>
    <t>DIFUSOR DE EXAUSTÃO DIR - 41 9"x9", TOSI OU SIMILAR</t>
  </si>
  <si>
    <t xml:space="preserve"> COT.287 </t>
  </si>
  <si>
    <t>ELETRODUTO PESADO 5''</t>
  </si>
  <si>
    <t xml:space="preserve"> COT.240 </t>
  </si>
  <si>
    <t>DETECTOR DE INCENDIO</t>
  </si>
  <si>
    <t xml:space="preserve"> COT.212 </t>
  </si>
  <si>
    <t>SWITCH POE 24 PORTAS</t>
  </si>
  <si>
    <t>DISPOSITIVO DE PROTEÇÃO CONTRA SURTO</t>
  </si>
  <si>
    <t xml:space="preserve"> COT.335 </t>
  </si>
  <si>
    <t xml:space="preserve"> COT.225 </t>
  </si>
  <si>
    <t>DUTO FLEXIVEL DE AÇO GALVANIZADA 200 MM</t>
  </si>
  <si>
    <t xml:space="preserve"> COT.338 </t>
  </si>
  <si>
    <t>eletrocalha perfurada tipo "U" 50x50mm</t>
  </si>
  <si>
    <t>LUMINÁRIA LED QUADRADA 17X17 DE 12W</t>
  </si>
  <si>
    <t xml:space="preserve"> COT.498 </t>
  </si>
  <si>
    <t>EXTINTOR TIPO PQS ABC 08 KG</t>
  </si>
  <si>
    <t xml:space="preserve">CHAVE FACA MONOPOLAR 630A </t>
  </si>
  <si>
    <t xml:space="preserve"> COT.218 </t>
  </si>
  <si>
    <t>GUIA DE CABOS 1U PARA RACK PADRÃO 19</t>
  </si>
  <si>
    <t>PERFIL DE MONTAGEM PARA RACK PADRÃO 19"</t>
  </si>
  <si>
    <t xml:space="preserve"> COT.242 </t>
  </si>
  <si>
    <t>CABO DE DETECÇÃO DE INCENDIO 3 VIAS 1,50MM²</t>
  </si>
  <si>
    <t xml:space="preserve"> COT.319 </t>
  </si>
  <si>
    <t>Cotovelo Soldavel Cobre 13MM</t>
  </si>
  <si>
    <t xml:space="preserve"> COT.318 </t>
  </si>
  <si>
    <t>Cotovelo Soldavel Cobre 10MM</t>
  </si>
  <si>
    <t xml:space="preserve"> COT.192 </t>
  </si>
  <si>
    <t>TE HORIZONTAL PARA ELETROCALHA PERFURADA 150x100cm</t>
  </si>
  <si>
    <t xml:space="preserve"> COT.184 </t>
  </si>
  <si>
    <t>SIRENE AUDIO VISUAL ALARME DE INCENDIO</t>
  </si>
  <si>
    <t xml:space="preserve"> COT.245 </t>
  </si>
  <si>
    <t>DUTO FLEXIVEL DE AÇO GALVANIZADA 150 MM</t>
  </si>
  <si>
    <t xml:space="preserve"> COT.220 </t>
  </si>
  <si>
    <t>UNIDADE DE VENTIULAÇÃO RACK PADRÃO 19" ( KIT 2 VENTILADORES)</t>
  </si>
  <si>
    <t xml:space="preserve"> COT.334 </t>
  </si>
  <si>
    <t xml:space="preserve"> COT.317 </t>
  </si>
  <si>
    <t>Cotovelo Soldavel Cobre 6MM</t>
  </si>
  <si>
    <t>INTERRUPTOR TETRAPOLAR DR in30mA DIN 125A</t>
  </si>
  <si>
    <t xml:space="preserve"> COT. 007 </t>
  </si>
  <si>
    <t>CURVA VERTICAL 100 X 50 MM PARA ELETROCALHA METÁLICA, COM ÂNGULO 90°</t>
  </si>
  <si>
    <t>TERMINAL A COMPRESSÃO 240MM2</t>
  </si>
  <si>
    <t xml:space="preserve"> COT.329 </t>
  </si>
  <si>
    <t>SWITCH 8+2 PORTAS 10/100</t>
  </si>
  <si>
    <t>PROLONGADOR COM MANCAL PARA CHAVE TRIPOLAR INTERNA</t>
  </si>
  <si>
    <t xml:space="preserve"> COT.183 </t>
  </si>
  <si>
    <t>ACIONADOR MANUAL PARA AVISO DE EMERGENCIA</t>
  </si>
  <si>
    <t xml:space="preserve"> COT.342 </t>
  </si>
  <si>
    <t>TERMINAL A COMPRESSÃO 185MM3</t>
  </si>
  <si>
    <t>DUTO FLEXIVEL DE AÇO GALVANIZADA 125 MM</t>
  </si>
  <si>
    <t xml:space="preserve"> COT.337 </t>
  </si>
  <si>
    <t>eletrocalha perfurada tipo "U" 100x50mm</t>
  </si>
  <si>
    <t xml:space="preserve"> COT.186 </t>
  </si>
  <si>
    <t>ACIONADOR MANUAL DA BOMBA CONTRA INCENDIO</t>
  </si>
  <si>
    <t>DISJUNTOR TRIPOLAR TERMOMAGNÉTICO 90A</t>
  </si>
  <si>
    <t xml:space="preserve"> COT.243 </t>
  </si>
  <si>
    <t>DUTO FLEXIVEL DE AÇO GALVANIZADA 110 MM</t>
  </si>
  <si>
    <t xml:space="preserve"> COT.339 </t>
  </si>
  <si>
    <t>eletrocalha perfurada tipo "U" 150x75mm</t>
  </si>
  <si>
    <t xml:space="preserve"> COT.340 </t>
  </si>
  <si>
    <t>REDUÇÃO CONCÊNTRICA 100X50MM CH 18</t>
  </si>
  <si>
    <t xml:space="preserve"> COT.494 </t>
  </si>
  <si>
    <t>ELETROCALHA PERFURADA 400X50</t>
  </si>
  <si>
    <t xml:space="preserve"> COT.496 </t>
  </si>
  <si>
    <t>SWITCH 5 PORTAS</t>
  </si>
  <si>
    <t xml:space="preserve"> COT.328 </t>
  </si>
  <si>
    <t>SWITCH 8 PORTAS 10/100</t>
  </si>
  <si>
    <t xml:space="preserve"> COT.224 </t>
  </si>
  <si>
    <t>DUTO FLEXIVEL DE AÇO GALVANIZADA 100 MM</t>
  </si>
  <si>
    <t>régua com 6 tomadas 2P+T</t>
  </si>
  <si>
    <t>BASE SOLEIRA PARA RACK PADRÃO 19"</t>
  </si>
  <si>
    <t>CLIMATIZAÇÃO</t>
  </si>
  <si>
    <t>METALICA</t>
  </si>
  <si>
    <t>ELETRICA/LOGICA</t>
  </si>
  <si>
    <t>ARQUITETURA</t>
  </si>
  <si>
    <t>INCENDIO</t>
  </si>
  <si>
    <t>MAPA DE COTAÇÃO</t>
  </si>
  <si>
    <t>REFORMA SEMA - PREDIO VERDE RUA C, ESQUINA COM A RUA F, CENTRO POLÍTICO ADMINISTRATIVO, CUIABÁ - MT</t>
  </si>
  <si>
    <t>ITEM</t>
  </si>
  <si>
    <t>DESCRIÇÃO</t>
  </si>
  <si>
    <t>TIPO</t>
  </si>
  <si>
    <t>VALOR MEDIANA</t>
  </si>
  <si>
    <t>COTAÇÃO 1</t>
  </si>
  <si>
    <t>COTAÇÃO 2</t>
  </si>
  <si>
    <t>COTAÇÃO 3</t>
  </si>
  <si>
    <t>FORNECEDOR 1</t>
  </si>
  <si>
    <t>FORNECEDOR 2</t>
  </si>
  <si>
    <t>CONDUSCAMP</t>
  </si>
  <si>
    <t>CALHAS KENNEDY</t>
  </si>
  <si>
    <t>CURVA ELETROCALJHA 150x50mm</t>
  </si>
  <si>
    <t>TOTAL AR</t>
  </si>
  <si>
    <t>HITACHI</t>
  </si>
  <si>
    <t>UNIDADE CONDENSADORA MULTI V5, 680.000 BTU/H, 220V</t>
  </si>
  <si>
    <t xml:space="preserve"> COT.251</t>
  </si>
  <si>
    <t>UNIDADE CONDENSADORA MULTI V5, 640.000 BTU/H, 220V</t>
  </si>
  <si>
    <t>PASTILHA CERÂMICA COM IMITAÇÃO DE TIJOLO MACIÇO</t>
  </si>
  <si>
    <t>UNIDADE</t>
  </si>
  <si>
    <t>DADOS</t>
  </si>
  <si>
    <t>EMPRESA 01</t>
  </si>
  <si>
    <t>EMPRESA 02</t>
  </si>
  <si>
    <t>EMPRESA 03</t>
  </si>
  <si>
    <t>MEDIANA</t>
  </si>
  <si>
    <t>FORNECEDOR</t>
  </si>
  <si>
    <t>CNPJ:</t>
  </si>
  <si>
    <t>DATA</t>
  </si>
  <si>
    <t>CONTATO</t>
  </si>
  <si>
    <t>VALOR</t>
  </si>
  <si>
    <t>Unid</t>
  </si>
  <si>
    <t xml:space="preserve"> COT.244</t>
  </si>
  <si>
    <t>Nova Exaustores</t>
  </si>
  <si>
    <t>08.022.764/0001-90</t>
  </si>
  <si>
    <t>(11) 2943-4499</t>
  </si>
  <si>
    <t>Multiseg - Detecotr de Calor + Frete</t>
  </si>
  <si>
    <t>Multiseg</t>
  </si>
  <si>
    <t>10.498.304/0001-84</t>
  </si>
  <si>
    <t>lojavirtual@multiseg.com</t>
  </si>
  <si>
    <t>REDELOJA</t>
  </si>
  <si>
    <t>48.591.308/0001-85</t>
  </si>
  <si>
    <t>65 3634-6949</t>
  </si>
  <si>
    <t>Contra Incêndio - Detecotr de Calor + Frete</t>
  </si>
  <si>
    <t>Contra Incêndio</t>
  </si>
  <si>
    <t>15.579.136/0001-75</t>
  </si>
  <si>
    <t>15 3233-5959</t>
  </si>
  <si>
    <t>SIPT SERV INTEGRADO</t>
  </si>
  <si>
    <t>16.734.039/0001-72</t>
  </si>
  <si>
    <t>65 3685-8592</t>
  </si>
  <si>
    <t>EXTINFIRE EXTINTORES</t>
  </si>
  <si>
    <t>43.269.233/0001-05</t>
  </si>
  <si>
    <t>65 3041 - 9904</t>
  </si>
  <si>
    <t>CAPITAL EXTINTORES</t>
  </si>
  <si>
    <t>22.871.544/0001-42</t>
  </si>
  <si>
    <t>65 3685-0922</t>
  </si>
  <si>
    <t>SUL BRASIL EXTINTOR MT</t>
  </si>
  <si>
    <t>14.795.715/0001-92</t>
  </si>
  <si>
    <t>65 9 9955 2425</t>
  </si>
  <si>
    <t>EXTINCENTER</t>
  </si>
  <si>
    <t>03.551.500/0001-00</t>
  </si>
  <si>
    <t>65 3682 0700</t>
  </si>
  <si>
    <t>CONTRA FOGO</t>
  </si>
  <si>
    <t>27.244.187/0001-25</t>
  </si>
  <si>
    <t>65 3624 3510</t>
  </si>
  <si>
    <t>COMERCIAL GERDADU</t>
  </si>
  <si>
    <t>07.358.761/0001-90</t>
  </si>
  <si>
    <t>(65) 3003-3322</t>
  </si>
  <si>
    <t>KG</t>
  </si>
  <si>
    <t>/KG</t>
  </si>
  <si>
    <t>FERMAT</t>
  </si>
  <si>
    <t>03.658.869/0001-09</t>
  </si>
  <si>
    <t>(65) 3665-6107</t>
  </si>
  <si>
    <t>AÇOFER</t>
  </si>
  <si>
    <t>03.989.217/0005-98</t>
  </si>
  <si>
    <t>(65) 3627-2777</t>
  </si>
  <si>
    <t>ELETRICA PARANÁ</t>
  </si>
  <si>
    <t>08.139.615/0001-05</t>
  </si>
  <si>
    <t>ELÉTRICA PARANÁ</t>
  </si>
  <si>
    <t>M</t>
  </si>
  <si>
    <t>/M</t>
  </si>
  <si>
    <t>(65) 3388-0800</t>
  </si>
  <si>
    <t>ELETROATIVA</t>
  </si>
  <si>
    <t>06.110.817/0001-07</t>
  </si>
  <si>
    <t>(65) 3051-7844</t>
  </si>
  <si>
    <t>ELETROFIOS</t>
  </si>
  <si>
    <t>37.470.911./0001-92</t>
  </si>
  <si>
    <t>(65) 3618-2500</t>
  </si>
  <si>
    <t>ELÉTRICA PANTANAL</t>
  </si>
  <si>
    <t>09.269.264/0001-10</t>
  </si>
  <si>
    <t>(65) 3025-3444</t>
  </si>
  <si>
    <t>64.651.979/0001-40</t>
  </si>
  <si>
    <t>(11) 2126-3333</t>
  </si>
  <si>
    <t>CALHAS KENNEDY - COM FRETE</t>
  </si>
  <si>
    <t>MEMORIA DE CÁLCULO</t>
  </si>
  <si>
    <t>VALOR BRUTO</t>
  </si>
  <si>
    <t>QUANT</t>
  </si>
  <si>
    <t>V UNIT</t>
  </si>
  <si>
    <t>MEMORIAL DE CÁLCULO</t>
  </si>
  <si>
    <t>EMPRESA</t>
  </si>
  <si>
    <t>VALOR PRODUTO</t>
  </si>
  <si>
    <t>FRETE</t>
  </si>
  <si>
    <t>V FINAL</t>
  </si>
  <si>
    <t>VERDÃO CPA</t>
  </si>
  <si>
    <t>37.432.150/0005-08</t>
  </si>
  <si>
    <t>(65) 3624-3510</t>
  </si>
  <si>
    <t>TODIMO</t>
  </si>
  <si>
    <t>15.375.991/0001-64</t>
  </si>
  <si>
    <t>(65) 98139-0117</t>
  </si>
  <si>
    <t>BEIRA RIO</t>
  </si>
  <si>
    <t>15.491.930/0001-62</t>
  </si>
  <si>
    <t>(65) 2128-9200</t>
  </si>
  <si>
    <t>PLUG MAIS</t>
  </si>
  <si>
    <t>07.388.781/0001-82</t>
  </si>
  <si>
    <t>(65) 3648-5700</t>
  </si>
  <si>
    <t>REDEDISTRIBUIDORA</t>
  </si>
  <si>
    <t>29.382.143/0001-97</t>
  </si>
  <si>
    <t>(65) 3634-6949</t>
  </si>
  <si>
    <t>37.470.911/0001-92</t>
  </si>
  <si>
    <t>ELETRO ATIVA</t>
  </si>
  <si>
    <t>REDEDISTIBUIDORA</t>
  </si>
  <si>
    <t>PLUGMAIS</t>
  </si>
  <si>
    <t>MULTIFONE</t>
  </si>
  <si>
    <t>00.551.775/0001-55</t>
  </si>
  <si>
    <t>FrioShoping</t>
  </si>
  <si>
    <t>Prince</t>
  </si>
  <si>
    <t>11.631.556/0001-30</t>
  </si>
  <si>
    <t xml:space="preserve"> 58.351.438/0001-02</t>
  </si>
  <si>
    <t>(12) 3204 5257</t>
  </si>
  <si>
    <t xml:space="preserve"> (11) 98933-1282</t>
  </si>
  <si>
    <t>Empresa 1 + Frete</t>
  </si>
  <si>
    <t>Empresa 2 + Frete</t>
  </si>
  <si>
    <t>Empresa 3 + Frete</t>
  </si>
  <si>
    <t>Mega Ar</t>
  </si>
  <si>
    <t xml:space="preserve">40.688.765/0002-61 </t>
  </si>
  <si>
    <t>(41) 3343-2924</t>
  </si>
  <si>
    <t>41.675.366/0001-48</t>
  </si>
  <si>
    <t>33.284.522/0006-26</t>
  </si>
  <si>
    <t>(65)3685-4020</t>
  </si>
  <si>
    <t>(62) 99975-6738</t>
  </si>
  <si>
    <t>CONJUNTO</t>
  </si>
  <si>
    <t>MOTOVENT</t>
  </si>
  <si>
    <t>SICFLUZ</t>
  </si>
  <si>
    <t>24.595.350/0001-06</t>
  </si>
  <si>
    <t>50.294.149/0001-07</t>
  </si>
  <si>
    <t>(11) 2020.7777</t>
  </si>
  <si>
    <t>(11) 5976-5010</t>
  </si>
  <si>
    <t>41-99189-3345</t>
  </si>
  <si>
    <t>REDE LOJA</t>
  </si>
  <si>
    <t>(65) 99267-2163</t>
  </si>
  <si>
    <t>RACK PADRÃO PARA 12U</t>
  </si>
  <si>
    <t>RACK PADRÃO PARA 40U</t>
  </si>
  <si>
    <t>ELETRICA PARANA</t>
  </si>
  <si>
    <t>65-3388-0800</t>
  </si>
  <si>
    <t>(65)3051-7844</t>
  </si>
  <si>
    <t>06.110.817/0002-80</t>
  </si>
  <si>
    <t>LUZ &amp; CIA</t>
  </si>
  <si>
    <t>03.806.018/0001-73</t>
  </si>
  <si>
    <t>(65) 3624-1777</t>
  </si>
  <si>
    <t>(65) 3618-3944</t>
  </si>
  <si>
    <t>ELETRICA UNIAO</t>
  </si>
  <si>
    <t>25.211.602/0001-19</t>
  </si>
  <si>
    <t>65-3632-9300</t>
  </si>
  <si>
    <t>BRANEL</t>
  </si>
  <si>
    <t>07.624.206/0001-31</t>
  </si>
  <si>
    <t>(65)3027-9000</t>
  </si>
  <si>
    <t>COTELETRICA</t>
  </si>
  <si>
    <t>07.237.858/0001-13</t>
  </si>
  <si>
    <t>(65) 3025-4300</t>
  </si>
  <si>
    <t>(19) 3738-3399</t>
  </si>
  <si>
    <t xml:space="preserve"> 02.080.427/0001-72</t>
  </si>
  <si>
    <t>SERPAL</t>
  </si>
  <si>
    <t>(66) 3411-9600</t>
  </si>
  <si>
    <t>03.938.818/0001-48</t>
  </si>
  <si>
    <t>COOPERA</t>
  </si>
  <si>
    <t xml:space="preserve"> (48) 99975-0718 </t>
  </si>
  <si>
    <t>27.191.748/0001-75</t>
  </si>
  <si>
    <t>Elétrica Zan</t>
  </si>
  <si>
    <t>15.525.934/0001-14</t>
  </si>
  <si>
    <t>(67) 99675-1107</t>
  </si>
  <si>
    <t>ELÉTRICA SILVEIRA</t>
  </si>
  <si>
    <t xml:space="preserve"> (11) 2714-1212</t>
  </si>
  <si>
    <t>45.037.629/0001-44</t>
  </si>
  <si>
    <t>ELETROSUL</t>
  </si>
  <si>
    <t>02.554.116/0002-89</t>
  </si>
  <si>
    <t>(45) 99973-0222</t>
  </si>
  <si>
    <t xml:space="preserve">VALOR </t>
  </si>
  <si>
    <t>VALOR + FRETE</t>
  </si>
  <si>
    <t>SANTIL</t>
  </si>
  <si>
    <t>49.474.398/0008-63</t>
  </si>
  <si>
    <t xml:space="preserve">(11) 3998-3000 </t>
  </si>
  <si>
    <t>ELÉTRICA MARMOTA</t>
  </si>
  <si>
    <t xml:space="preserve">63.010.185/0001-35 </t>
  </si>
  <si>
    <t>(11) 2076-6666</t>
  </si>
  <si>
    <t>ELÉTRICA BICHUETTE</t>
  </si>
  <si>
    <t>13.756.867/0001-13</t>
  </si>
  <si>
    <t>(16) 99223-5068</t>
  </si>
  <si>
    <t>TL INFO</t>
  </si>
  <si>
    <t>31.328.282/0001-84</t>
  </si>
  <si>
    <t xml:space="preserve">21-2283-3139 </t>
  </si>
  <si>
    <t>TÊ HORIZONTAL 100X75</t>
  </si>
  <si>
    <t>COT.501</t>
  </si>
  <si>
    <t>TINTA PARA PINTURA COM EFEITO CIMENTO QUEIMADO</t>
  </si>
  <si>
    <t>kg</t>
  </si>
  <si>
    <t>/kg</t>
  </si>
  <si>
    <t>SHOPAR</t>
  </si>
  <si>
    <t>13.493.649/0001-33</t>
  </si>
  <si>
    <t>(83) 99413-5184</t>
  </si>
  <si>
    <t>JG INF E PAP</t>
  </si>
  <si>
    <t>07.148.726/0001-15</t>
  </si>
  <si>
    <t>(83) 3213-1446</t>
  </si>
  <si>
    <t>KALUNGA</t>
  </si>
  <si>
    <t>43.283.811/0001-50</t>
  </si>
  <si>
    <t>(11) 3346-9966</t>
  </si>
  <si>
    <t>CASA DO PROVEDOR</t>
  </si>
  <si>
    <t>30.184.999/0001-37</t>
  </si>
  <si>
    <t>(43) 3305 7707</t>
  </si>
  <si>
    <t>FOURSERV</t>
  </si>
  <si>
    <t>05.229.845/0001-77</t>
  </si>
  <si>
    <t>(11) 2626-0624</t>
  </si>
  <si>
    <t>CENTRAL CABOS</t>
  </si>
  <si>
    <t>08.626.431/0001-70</t>
  </si>
  <si>
    <t>(11) 3334 3720</t>
  </si>
  <si>
    <t>DIMENSIONAL</t>
  </si>
  <si>
    <t>06.913.480/0015-63</t>
  </si>
  <si>
    <t>(19) 3446-7400</t>
  </si>
  <si>
    <t>BARATÃO DO SUL</t>
  </si>
  <si>
    <t>80.655.053/0002-60</t>
  </si>
  <si>
    <t xml:space="preserve">(47) 98875-6797 </t>
  </si>
  <si>
    <t>BELGO ARAMES</t>
  </si>
  <si>
    <t>61.074.506/0001-30</t>
  </si>
  <si>
    <t>0 800 721 2598</t>
  </si>
  <si>
    <t xml:space="preserve">49.474.398/0008-63 </t>
  </si>
  <si>
    <t>(11) 3998 3000</t>
  </si>
  <si>
    <t>63.010.185/0001-35</t>
  </si>
  <si>
    <t>ELETRO ENERGIA</t>
  </si>
  <si>
    <t>06.341.338/0001-93</t>
  </si>
  <si>
    <t>(62) 3254 8000</t>
  </si>
  <si>
    <t>STEMAC</t>
  </si>
  <si>
    <t>92.753.268/0052-62</t>
  </si>
  <si>
    <t>(51) 2131-3800</t>
  </si>
  <si>
    <t>ENGELUZ</t>
  </si>
  <si>
    <t>(62) 3251 4595</t>
  </si>
  <si>
    <t>00.140.827/0001-09</t>
  </si>
  <si>
    <t>ANHNGUERA FERRAMENTAS</t>
  </si>
  <si>
    <t>00.565.813/0001-29</t>
  </si>
  <si>
    <t>(19) 3516-3000</t>
  </si>
  <si>
    <t>TR SHOP</t>
  </si>
  <si>
    <t>O CONECTOR / PLUG RJ45 TRATA-SE DO MESMO INSUMO, CONTUDO NO PROJETO A NOMECLATURA DESTE MUDA COM BASE NO LOCAL OU POSIÇÃO EM QUE ELA SE ENCONTRA NO PROJETO, PORTANTO REPTE-SE O INSUMO NO MAPA DE COTAÇÃO.</t>
  </si>
  <si>
    <t xml:space="preserve"> COT.263</t>
  </si>
  <si>
    <t xml:space="preserve"> COT.187</t>
  </si>
  <si>
    <t xml:space="preserve"> COT.327</t>
  </si>
  <si>
    <t xml:space="preserve"> COT.198</t>
  </si>
  <si>
    <t xml:space="preserve"> COT.199</t>
  </si>
  <si>
    <t xml:space="preserve"> COT.196</t>
  </si>
  <si>
    <t xml:space="preserve"> COT.293</t>
  </si>
  <si>
    <t xml:space="preserve"> COT.194</t>
  </si>
  <si>
    <t>FCT0064</t>
  </si>
  <si>
    <t xml:space="preserve"> COT.495</t>
  </si>
  <si>
    <t xml:space="preserve"> COT.344</t>
  </si>
  <si>
    <t xml:space="preserve"> COT.331</t>
  </si>
  <si>
    <t xml:space="preserve"> COT.348</t>
  </si>
  <si>
    <t xml:space="preserve"> COT.349</t>
  </si>
  <si>
    <t xml:space="preserve"> COT.174</t>
  </si>
  <si>
    <t>AZTECH</t>
  </si>
  <si>
    <t>06.062.128/0001-66</t>
  </si>
  <si>
    <t>(16) 3262-2225</t>
  </si>
  <si>
    <t>GRUPO TEK</t>
  </si>
  <si>
    <t>21.118.267/0001-58</t>
  </si>
  <si>
    <t>(62) 3324 0234</t>
  </si>
  <si>
    <t>UPPER SEG</t>
  </si>
  <si>
    <t xml:space="preserve">17.354.683/0001-88 </t>
  </si>
  <si>
    <t>(43) 3024-5144</t>
  </si>
  <si>
    <t>OBSERVAÇÃO JUUSTIFICATIVA:  EMPRESA SECFLUX CNPJ  08.972.212/0001-42 NÃO APRESENTOU COTAÇÃO PARA OS REFERIDO ITEN  / EMPRESA MOTOVENT CNPJ 50.294.149/0001-07 NÃO APRESENTOU COTAÇÃO PARA O REFERIDO ITEM/ EMPRESA FRIGERAL CNPJ 92.660.406/0038-00 NÃO APRESENTOU COTAÇÃO PARA O REFERIDO ITEM</t>
  </si>
  <si>
    <t>OBSERVAÇÃO JUUSTIFICATIVA:  EMPRESAELETROSUL CNPJ 02.554.116/0002-89 NÃO APRESENTOU COTAÇÃO PARA OS REFERIDO ITEN  / EMPRESA ELETROATIVA 06.110.817/0001-07 NÃO APRESENTOU COTAÇÃO PARA O REFERIDO ITEM/ EMPRESAELÉTRICA PANTANAL CNPJ 09.269.264/0001-10 NÃO APRESENTOU COTAÇÃO PARA O REFERIDO ITEM</t>
  </si>
  <si>
    <t>OBSERVAÇÃO JUUSTIFICATIVA:  EMPRESA SOTREQ : CATERPILLAR BRASIL LTDA CNPJ 61.064.911/0001-77 NÃO APRESENTOU COTAÇÃO ATE O MOMENTO / EMPRESA GERAFORTE GRUPOS GERADORES CNPJ 10.618.016/0001-16 NÃO APRESENTOU COTAÇÃO ATE O MOMENTO</t>
  </si>
  <si>
    <t>CASA DO EXAUSTOR</t>
  </si>
  <si>
    <t>Artmosfera</t>
  </si>
  <si>
    <t>(61) 3363 7172</t>
  </si>
  <si>
    <t>00.706.432/0002-01</t>
  </si>
  <si>
    <t>CIBREL REFRIGERAÇÃO</t>
  </si>
  <si>
    <t>77.385.797/0001-17</t>
  </si>
  <si>
    <t xml:space="preserve"> (41) 3333-9000 </t>
  </si>
  <si>
    <t>TOTAL AR - MODULO DE 32 - SERÃO USADOS 02 MODULOS</t>
  </si>
  <si>
    <t>P. UNIT</t>
  </si>
  <si>
    <t>QUANT MOD</t>
  </si>
  <si>
    <t>V. GLOBAL</t>
  </si>
  <si>
    <t>HITACHI - MODULO DE 16 - SERÃO USADOS 04 MODULOS</t>
  </si>
  <si>
    <t>TOTAL AR - 1 MODULO DE 32 - 1 MODULO DE 38</t>
  </si>
  <si>
    <t>HITACHI - MODULO DE 14 - SERÃO USADOS 05 MODULOS</t>
  </si>
  <si>
    <t>TOTAL AR  - 1 MODULO DE 32 - 1 MODULO DE 44</t>
  </si>
  <si>
    <t>Proar Eletro Refrigeração</t>
  </si>
  <si>
    <t>39.777.798/0001-18</t>
  </si>
  <si>
    <t>(47) 98807-4671</t>
  </si>
  <si>
    <t>Proar Eletro Refrigeração - AR TECH</t>
  </si>
  <si>
    <t>REFRINGÁ</t>
  </si>
  <si>
    <t>05.364.099/0001-24</t>
  </si>
  <si>
    <t>(44) 3025-5050</t>
  </si>
  <si>
    <t>Frigelar Comércio</t>
  </si>
  <si>
    <t>92.660.406/0001-19</t>
  </si>
  <si>
    <t>(051) 99802 8999</t>
  </si>
  <si>
    <t>Não encontramos outra empresa para fornecer esse perfil, por isso apenas 02 cotações.</t>
  </si>
  <si>
    <t>O CONECTOR RJ45 OU PLUG RJ45, TRATA-SE DO MESMO INSUMO, CONTUDO NO PROJETO A NOMECLATURA DESTE MUDA COM BASE NO LOCAL OU POSIÇÃO EM QUE ELA SE ENCONTRA NO PROJETO, PORTANTO REPTE-SE O INSUMO NO MAPA DE COTAÇÃO.</t>
  </si>
  <si>
    <t>(45) 9 9973 0222</t>
  </si>
  <si>
    <t xml:space="preserve"> COT.206</t>
  </si>
  <si>
    <t>TOMADA DE REDE (2 MÓDULOS RJ45)</t>
  </si>
  <si>
    <t>INSTALAR</t>
  </si>
  <si>
    <t>11.896.946/0001-02</t>
  </si>
  <si>
    <t xml:space="preserve">(51) 3523-3144 </t>
  </si>
  <si>
    <t>MESQUITÃO</t>
  </si>
  <si>
    <t>(21) 3591-7372</t>
  </si>
  <si>
    <t xml:space="preserve">13.310.943/0001-62 </t>
  </si>
  <si>
    <t>MUROCAL DISTRIBUIDORA</t>
  </si>
  <si>
    <t>10.734.620/0001-08</t>
  </si>
  <si>
    <t xml:space="preserve"> (11) 23044679 </t>
  </si>
  <si>
    <t>COT.447</t>
  </si>
  <si>
    <t>LOCAÇÃO DE CAÇAMBA BOTA FORA 5M³</t>
  </si>
  <si>
    <t>MENOR VALOR</t>
  </si>
  <si>
    <t xml:space="preserve">LOCAÇAMBA </t>
  </si>
  <si>
    <t>(65) 98446-9562</t>
  </si>
  <si>
    <t>05.252.109/0001-30</t>
  </si>
  <si>
    <t>BRAVO LOCAÇÃO</t>
  </si>
  <si>
    <t>(65)99237-4000</t>
  </si>
  <si>
    <t>14.543.772/0001-84</t>
  </si>
  <si>
    <t>LOCADORA BOTA FORA</t>
  </si>
  <si>
    <t>26.786.673/0001-02</t>
  </si>
  <si>
    <t xml:space="preserve"> (65) 3637-1000</t>
  </si>
  <si>
    <t xml:space="preserve"> COT.185</t>
  </si>
  <si>
    <t>CENTRAL ALARME DE INCENDIO</t>
  </si>
  <si>
    <t>CENTRAL DE ALARME</t>
  </si>
  <si>
    <t>BATERIA</t>
  </si>
  <si>
    <t xml:space="preserve"> COT.258</t>
  </si>
  <si>
    <t>INTERRUPTOR DIFERENCIAL RESIDUAL TETRAPOLAR DE 40A-30mA</t>
  </si>
  <si>
    <t xml:space="preserve">06.913.480/0015-63 </t>
  </si>
  <si>
    <t>12.059.916/0001-04</t>
  </si>
  <si>
    <t>COMERCIAL ELÉTRICA LUZ LTDA</t>
  </si>
  <si>
    <t>(51) 3015-1555</t>
  </si>
  <si>
    <t>Mec-Tronic/Eletromar</t>
  </si>
  <si>
    <t xml:space="preserve">04.900.482/0001-97 </t>
  </si>
  <si>
    <t>81 2138-7200</t>
  </si>
  <si>
    <t>Observar que na proposta da HITACHI o frete é por conta da PROPONENTE</t>
  </si>
  <si>
    <t>CASA DO PROVEDOR - frete gratis</t>
  </si>
  <si>
    <t>FOURSERV - FRETE GRATIS</t>
  </si>
  <si>
    <t>SERPAL - FRETE GRATIS</t>
  </si>
  <si>
    <t xml:space="preserve">As empresas apresentaram proposta com frete incluso - não é necessário adicionar custo </t>
  </si>
  <si>
    <t>Valor Frete - Transportadora - Elétrica Zan</t>
  </si>
  <si>
    <t>Valor Frete - Transportadora - Elétrica Silveira</t>
  </si>
  <si>
    <t>VALOR TOTAL</t>
  </si>
  <si>
    <t>VALOR UNIT</t>
  </si>
  <si>
    <t>CONDUSCAMP - MATERIAL</t>
  </si>
  <si>
    <t>CONDUSCAMP - FRETE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</si>
</sst>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43" formatCode="_-* #,##0.00_-;\-* #,##0.00_-;_-* &quot;-&quot;??_-;_-@_-"/>
  </numFmts>
  <fonts count="8" x14ac:knownFonts="1">
    <font>
      <sz val="11"/>
      <name val="Arial"/>
      <family val="1"/>
    </font>
    <font>
      <b/>
      <sz val="11"/>
      <name val="Arial"/>
      <family val="1"/>
    </font>
    <font>
      <b/>
      <sz val="10"/>
      <name val="Arial"/>
      <family val="1"/>
    </font>
    <font>
      <sz val="11"/>
      <name val="Arial"/>
      <family val="1"/>
    </font>
    <font>
      <sz val="8"/>
      <name val="Arial"/>
      <family val="1"/>
    </font>
    <font>
      <b/>
      <sz val="10"/>
      <name val="Arial"/>
      <family val="2"/>
    </font>
    <font>
      <b/>
      <sz val="11"/>
      <name val="Arial"/>
      <family val="2"/>
    </font>
    <font>
      <sz val="9"/>
      <name val="Arial"/>
      <family val="1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121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left" vertical="top" wrapText="1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4" fontId="6" fillId="0" borderId="1" xfId="0" applyNumberFormat="1" applyFont="1" applyBorder="1" applyAlignment="1">
      <alignment horizontal="center" vertical="center"/>
    </xf>
    <xf numFmtId="44" fontId="6" fillId="0" borderId="1" xfId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4" fontId="7" fillId="0" borderId="1" xfId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44" fontId="7" fillId="0" borderId="1" xfId="1" applyFont="1" applyFill="1" applyBorder="1" applyAlignment="1">
      <alignment horizontal="left" vertical="center"/>
    </xf>
    <xf numFmtId="14" fontId="7" fillId="0" borderId="1" xfId="1" applyNumberFormat="1" applyFont="1" applyFill="1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44" fontId="7" fillId="0" borderId="8" xfId="0" applyNumberFormat="1" applyFont="1" applyBorder="1" applyAlignment="1">
      <alignment horizontal="center" vertical="center"/>
    </xf>
    <xf numFmtId="44" fontId="7" fillId="0" borderId="8" xfId="1" applyFont="1" applyBorder="1" applyAlignment="1">
      <alignment horizontal="center" vertical="center" wrapText="1"/>
    </xf>
    <xf numFmtId="44" fontId="7" fillId="0" borderId="8" xfId="1" applyFont="1" applyBorder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center"/>
    </xf>
    <xf numFmtId="44" fontId="7" fillId="0" borderId="1" xfId="0" applyNumberFormat="1" applyFont="1" applyBorder="1" applyAlignment="1">
      <alignment horizontal="center" vertical="center" wrapText="1"/>
    </xf>
    <xf numFmtId="44" fontId="7" fillId="0" borderId="1" xfId="1" applyFont="1" applyBorder="1" applyAlignment="1">
      <alignment horizontal="center" vertical="center" wrapText="1"/>
    </xf>
    <xf numFmtId="43" fontId="7" fillId="0" borderId="8" xfId="2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44" fontId="6" fillId="4" borderId="1" xfId="0" applyNumberFormat="1" applyFont="1" applyFill="1" applyBorder="1" applyAlignment="1">
      <alignment horizontal="center" vertical="center"/>
    </xf>
    <xf numFmtId="44" fontId="6" fillId="4" borderId="1" xfId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44" fontId="7" fillId="4" borderId="1" xfId="1" applyFont="1" applyFill="1" applyBorder="1" applyAlignment="1">
      <alignment horizontal="left" vertical="center"/>
    </xf>
    <xf numFmtId="44" fontId="7" fillId="4" borderId="1" xfId="1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14" fontId="7" fillId="4" borderId="1" xfId="1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44" fontId="7" fillId="0" borderId="2" xfId="0" applyNumberFormat="1" applyFont="1" applyBorder="1" applyAlignment="1">
      <alignment horizontal="center" vertical="center"/>
    </xf>
    <xf numFmtId="44" fontId="7" fillId="0" borderId="5" xfId="1" applyFont="1" applyFill="1" applyBorder="1" applyAlignment="1">
      <alignment horizontal="left" vertical="center"/>
    </xf>
    <xf numFmtId="44" fontId="7" fillId="0" borderId="5" xfId="1" applyFont="1" applyFill="1" applyBorder="1" applyAlignment="1">
      <alignment horizontal="center" vertical="center"/>
    </xf>
    <xf numFmtId="44" fontId="7" fillId="0" borderId="2" xfId="0" applyNumberFormat="1" applyFont="1" applyBorder="1" applyAlignment="1">
      <alignment horizontal="center" vertical="center" wrapText="1"/>
    </xf>
    <xf numFmtId="44" fontId="7" fillId="0" borderId="5" xfId="1" applyFont="1" applyBorder="1" applyAlignment="1">
      <alignment horizontal="center" vertical="center" wrapText="1"/>
    </xf>
    <xf numFmtId="43" fontId="7" fillId="0" borderId="1" xfId="2" applyFont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44" fontId="7" fillId="0" borderId="1" xfId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4" fontId="7" fillId="0" borderId="4" xfId="1" applyFont="1" applyFill="1" applyBorder="1" applyAlignment="1">
      <alignment horizontal="center" vertical="center"/>
    </xf>
    <xf numFmtId="44" fontId="7" fillId="0" borderId="2" xfId="1" applyFont="1" applyFill="1" applyBorder="1" applyAlignment="1">
      <alignment horizontal="center" vertical="center"/>
    </xf>
    <xf numFmtId="44" fontId="7" fillId="0" borderId="3" xfId="1" applyFont="1" applyFill="1" applyBorder="1" applyAlignment="1">
      <alignment horizontal="right" vertical="center"/>
    </xf>
    <xf numFmtId="44" fontId="7" fillId="0" borderId="5" xfId="1" applyFont="1" applyFill="1" applyBorder="1" applyAlignment="1">
      <alignment horizontal="right" vertical="center"/>
    </xf>
    <xf numFmtId="44" fontId="7" fillId="0" borderId="4" xfId="1" applyFont="1" applyFill="1" applyBorder="1" applyAlignment="1">
      <alignment horizontal="right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44" fontId="7" fillId="0" borderId="3" xfId="1" applyFont="1" applyFill="1" applyBorder="1" applyAlignment="1">
      <alignment horizontal="center" vertical="center"/>
    </xf>
    <xf numFmtId="44" fontId="7" fillId="0" borderId="4" xfId="1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44" fontId="7" fillId="0" borderId="6" xfId="0" applyNumberFormat="1" applyFont="1" applyBorder="1" applyAlignment="1">
      <alignment horizontal="center" vertical="center"/>
    </xf>
    <xf numFmtId="44" fontId="7" fillId="0" borderId="7" xfId="0" applyNumberFormat="1" applyFont="1" applyBorder="1" applyAlignment="1">
      <alignment horizontal="center" vertical="center"/>
    </xf>
    <xf numFmtId="44" fontId="7" fillId="0" borderId="8" xfId="0" applyNumberFormat="1" applyFont="1" applyBorder="1" applyAlignment="1">
      <alignment horizontal="center" vertical="center"/>
    </xf>
    <xf numFmtId="44" fontId="7" fillId="5" borderId="6" xfId="0" applyNumberFormat="1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44" fontId="7" fillId="0" borderId="5" xfId="1" applyFont="1" applyFill="1" applyBorder="1" applyAlignment="1">
      <alignment horizontal="center" vertical="center"/>
    </xf>
    <xf numFmtId="44" fontId="7" fillId="5" borderId="7" xfId="0" applyNumberFormat="1" applyFont="1" applyFill="1" applyBorder="1" applyAlignment="1">
      <alignment horizontal="center" vertical="center" wrapText="1"/>
    </xf>
    <xf numFmtId="44" fontId="7" fillId="5" borderId="8" xfId="0" applyNumberFormat="1" applyFont="1" applyFill="1" applyBorder="1" applyAlignment="1">
      <alignment horizontal="center" vertical="center" wrapText="1"/>
    </xf>
    <xf numFmtId="44" fontId="7" fillId="4" borderId="6" xfId="0" applyNumberFormat="1" applyFont="1" applyFill="1" applyBorder="1" applyAlignment="1">
      <alignment horizontal="center" vertical="center"/>
    </xf>
    <xf numFmtId="44" fontId="7" fillId="4" borderId="7" xfId="0" applyNumberFormat="1" applyFont="1" applyFill="1" applyBorder="1" applyAlignment="1">
      <alignment horizontal="center" vertical="center"/>
    </xf>
    <xf numFmtId="44" fontId="7" fillId="4" borderId="8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44" fontId="7" fillId="0" borderId="11" xfId="1" applyFont="1" applyFill="1" applyBorder="1" applyAlignment="1">
      <alignment horizontal="center" vertical="center"/>
    </xf>
    <xf numFmtId="44" fontId="7" fillId="0" borderId="12" xfId="1" applyFont="1" applyFill="1" applyBorder="1" applyAlignment="1">
      <alignment horizontal="center" vertical="center"/>
    </xf>
    <xf numFmtId="44" fontId="7" fillId="0" borderId="13" xfId="1" applyFont="1" applyFill="1" applyBorder="1" applyAlignment="1">
      <alignment horizontal="center" vertical="center"/>
    </xf>
    <xf numFmtId="44" fontId="7" fillId="0" borderId="14" xfId="1" applyFont="1" applyFill="1" applyBorder="1" applyAlignment="1">
      <alignment horizontal="center" vertical="center"/>
    </xf>
    <xf numFmtId="44" fontId="7" fillId="0" borderId="0" xfId="1" applyFont="1" applyFill="1" applyBorder="1" applyAlignment="1">
      <alignment horizontal="center" vertical="center"/>
    </xf>
    <xf numFmtId="44" fontId="7" fillId="0" borderId="15" xfId="1" applyFont="1" applyFill="1" applyBorder="1" applyAlignment="1">
      <alignment horizontal="center" vertical="center"/>
    </xf>
    <xf numFmtId="44" fontId="7" fillId="0" borderId="9" xfId="1" applyFont="1" applyFill="1" applyBorder="1" applyAlignment="1">
      <alignment horizontal="center" vertical="center"/>
    </xf>
    <xf numFmtId="44" fontId="7" fillId="0" borderId="2" xfId="1" applyFont="1" applyFill="1" applyBorder="1" applyAlignment="1">
      <alignment horizontal="center" vertical="center"/>
    </xf>
    <xf numFmtId="44" fontId="7" fillId="0" borderId="10" xfId="1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49" fontId="7" fillId="0" borderId="11" xfId="1" applyNumberFormat="1" applyFont="1" applyFill="1" applyBorder="1" applyAlignment="1">
      <alignment horizontal="center" vertical="center" wrapText="1"/>
    </xf>
    <xf numFmtId="49" fontId="7" fillId="0" borderId="12" xfId="1" applyNumberFormat="1" applyFont="1" applyFill="1" applyBorder="1" applyAlignment="1">
      <alignment horizontal="center" vertical="center" wrapText="1"/>
    </xf>
    <xf numFmtId="49" fontId="7" fillId="0" borderId="13" xfId="1" applyNumberFormat="1" applyFont="1" applyFill="1" applyBorder="1" applyAlignment="1">
      <alignment horizontal="center" vertical="center" wrapText="1"/>
    </xf>
    <xf numFmtId="49" fontId="7" fillId="0" borderId="14" xfId="1" applyNumberFormat="1" applyFont="1" applyFill="1" applyBorder="1" applyAlignment="1">
      <alignment horizontal="center" vertical="center" wrapText="1"/>
    </xf>
    <xf numFmtId="49" fontId="7" fillId="0" borderId="0" xfId="1" applyNumberFormat="1" applyFont="1" applyFill="1" applyBorder="1" applyAlignment="1">
      <alignment horizontal="center" vertical="center" wrapText="1"/>
    </xf>
    <xf numFmtId="49" fontId="7" fillId="0" borderId="15" xfId="1" applyNumberFormat="1" applyFont="1" applyFill="1" applyBorder="1" applyAlignment="1">
      <alignment horizontal="center" vertical="center" wrapText="1"/>
    </xf>
    <xf numFmtId="49" fontId="7" fillId="0" borderId="9" xfId="1" applyNumberFormat="1" applyFont="1" applyFill="1" applyBorder="1" applyAlignment="1">
      <alignment horizontal="center" vertical="center" wrapText="1"/>
    </xf>
    <xf numFmtId="49" fontId="7" fillId="0" borderId="2" xfId="1" applyNumberFormat="1" applyFont="1" applyFill="1" applyBorder="1" applyAlignment="1">
      <alignment horizontal="center" vertical="center" wrapText="1"/>
    </xf>
    <xf numFmtId="49" fontId="7" fillId="0" borderId="10" xfId="1" applyNumberFormat="1" applyFont="1" applyFill="1" applyBorder="1" applyAlignment="1">
      <alignment horizontal="center" vertical="center" wrapText="1"/>
    </xf>
    <xf numFmtId="44" fontId="7" fillId="0" borderId="6" xfId="1" applyFont="1" applyBorder="1" applyAlignment="1">
      <alignment horizontal="center" vertical="center" wrapText="1"/>
    </xf>
    <xf numFmtId="44" fontId="7" fillId="0" borderId="8" xfId="1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44" fontId="7" fillId="0" borderId="11" xfId="0" applyNumberFormat="1" applyFont="1" applyBorder="1" applyAlignment="1">
      <alignment horizontal="center" vertical="center" wrapText="1"/>
    </xf>
    <xf numFmtId="44" fontId="7" fillId="0" borderId="13" xfId="0" applyNumberFormat="1" applyFont="1" applyBorder="1" applyAlignment="1">
      <alignment horizontal="center" vertical="center" wrapText="1"/>
    </xf>
    <xf numFmtId="44" fontId="7" fillId="0" borderId="14" xfId="0" applyNumberFormat="1" applyFont="1" applyBorder="1" applyAlignment="1">
      <alignment horizontal="center" vertical="center" wrapText="1"/>
    </xf>
    <xf numFmtId="44" fontId="7" fillId="0" borderId="15" xfId="0" applyNumberFormat="1" applyFont="1" applyBorder="1" applyAlignment="1">
      <alignment horizontal="center" vertical="center" wrapText="1"/>
    </xf>
    <xf numFmtId="44" fontId="7" fillId="0" borderId="9" xfId="0" applyNumberFormat="1" applyFont="1" applyBorder="1" applyAlignment="1">
      <alignment horizontal="center" vertical="center" wrapText="1"/>
    </xf>
    <xf numFmtId="44" fontId="7" fillId="0" borderId="10" xfId="0" applyNumberFormat="1" applyFont="1" applyBorder="1" applyAlignment="1">
      <alignment horizontal="center" vertical="center" wrapText="1"/>
    </xf>
    <xf numFmtId="44" fontId="7" fillId="5" borderId="12" xfId="0" applyNumberFormat="1" applyFont="1" applyFill="1" applyBorder="1" applyAlignment="1">
      <alignment horizontal="center" vertical="center" wrapText="1"/>
    </xf>
    <xf numFmtId="44" fontId="7" fillId="5" borderId="0" xfId="0" applyNumberFormat="1" applyFont="1" applyFill="1" applyAlignment="1">
      <alignment horizontal="center" vertical="center" wrapText="1"/>
    </xf>
    <xf numFmtId="44" fontId="7" fillId="5" borderId="2" xfId="0" applyNumberFormat="1" applyFont="1" applyFill="1" applyBorder="1" applyAlignment="1">
      <alignment horizontal="center" vertical="center" wrapText="1"/>
    </xf>
    <xf numFmtId="44" fontId="7" fillId="0" borderId="3" xfId="0" applyNumberFormat="1" applyFont="1" applyBorder="1" applyAlignment="1">
      <alignment horizontal="center" vertical="center" wrapText="1"/>
    </xf>
    <xf numFmtId="44" fontId="7" fillId="0" borderId="2" xfId="1" applyFont="1" applyBorder="1" applyAlignment="1">
      <alignment horizontal="center" vertical="center" wrapText="1"/>
    </xf>
    <xf numFmtId="44" fontId="7" fillId="0" borderId="2" xfId="1" applyFont="1" applyBorder="1" applyAlignment="1">
      <alignment horizontal="center" vertical="center"/>
    </xf>
    <xf numFmtId="44" fontId="7" fillId="0" borderId="3" xfId="1" applyFont="1" applyFill="1" applyBorder="1" applyAlignment="1">
      <alignment horizontal="left" vertical="center"/>
    </xf>
    <xf numFmtId="44" fontId="7" fillId="0" borderId="6" xfId="1" applyFont="1" applyFill="1" applyBorder="1" applyAlignment="1">
      <alignment horizontal="center" vertical="center"/>
    </xf>
    <xf numFmtId="44" fontId="7" fillId="0" borderId="16" xfId="1" applyFont="1" applyFill="1" applyBorder="1" applyAlignment="1">
      <alignment horizontal="center" vertical="center"/>
    </xf>
    <xf numFmtId="44" fontId="7" fillId="0" borderId="17" xfId="1" applyFont="1" applyFill="1" applyBorder="1" applyAlignment="1">
      <alignment horizontal="center" vertical="center"/>
    </xf>
  </cellXfs>
  <cellStyles count="3">
    <cellStyle name="Moeda" xfId="1" builtinId="4"/>
    <cellStyle name="Normal" xfId="0" builtinId="0"/>
    <cellStyle name="Vírgula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0C3AAD-437A-47CD-8720-D40A701D6605}">
  <dimension ref="A1:I665"/>
  <sheetViews>
    <sheetView tabSelected="1" view="pageBreakPreview" topLeftCell="A170" zoomScaleNormal="100" zoomScaleSheetLayoutView="100" workbookViewId="0">
      <selection activeCell="A190" sqref="A190:I190"/>
    </sheetView>
  </sheetViews>
  <sheetFormatPr defaultRowHeight="14.25" x14ac:dyDescent="0.2"/>
  <cols>
    <col min="2" max="2" width="57.375" customWidth="1"/>
    <col min="3" max="3" width="18.375" customWidth="1"/>
    <col min="4" max="5" width="14.875" customWidth="1"/>
    <col min="6" max="6" width="19.875" customWidth="1"/>
    <col min="7" max="7" width="26.5" customWidth="1"/>
    <col min="8" max="8" width="30.375" customWidth="1"/>
    <col min="9" max="9" width="32" customWidth="1"/>
  </cols>
  <sheetData>
    <row r="1" spans="1:9" ht="48.6" customHeight="1" x14ac:dyDescent="0.2">
      <c r="A1" s="1"/>
      <c r="B1" s="1" t="s">
        <v>103</v>
      </c>
      <c r="C1" s="1"/>
      <c r="D1" s="1"/>
      <c r="E1" s="1"/>
      <c r="F1" s="1"/>
      <c r="G1" s="1"/>
      <c r="H1" s="1"/>
      <c r="I1" s="1"/>
    </row>
    <row r="2" spans="1:9" ht="62.25" customHeight="1" x14ac:dyDescent="0.2">
      <c r="A2" s="2"/>
      <c r="B2" s="2" t="s">
        <v>104</v>
      </c>
      <c r="C2" s="75"/>
      <c r="D2" s="75"/>
      <c r="E2" s="75"/>
      <c r="F2" s="75"/>
      <c r="G2" s="75"/>
      <c r="H2" s="75"/>
      <c r="I2" s="75"/>
    </row>
    <row r="3" spans="1:9" ht="28.5" x14ac:dyDescent="0.2">
      <c r="A3" s="3" t="s">
        <v>105</v>
      </c>
      <c r="B3" s="4" t="s">
        <v>106</v>
      </c>
      <c r="C3" s="4" t="s">
        <v>107</v>
      </c>
      <c r="D3" s="4" t="s">
        <v>108</v>
      </c>
      <c r="E3" s="3" t="s">
        <v>109</v>
      </c>
      <c r="F3" s="3" t="s">
        <v>110</v>
      </c>
      <c r="G3" s="3" t="s">
        <v>111</v>
      </c>
      <c r="H3" s="4" t="s">
        <v>112</v>
      </c>
      <c r="I3" s="4" t="s">
        <v>113</v>
      </c>
    </row>
    <row r="4" spans="1:9" x14ac:dyDescent="0.2">
      <c r="A4" s="67" t="s">
        <v>98</v>
      </c>
      <c r="B4" s="68"/>
      <c r="C4" s="68"/>
      <c r="D4" s="68"/>
      <c r="E4" s="68"/>
      <c r="F4" s="68"/>
      <c r="G4" s="68"/>
      <c r="H4" s="68"/>
      <c r="I4" s="68"/>
    </row>
    <row r="5" spans="1:9" ht="15" x14ac:dyDescent="0.2">
      <c r="A5" s="5" t="s">
        <v>105</v>
      </c>
      <c r="B5" s="6" t="s">
        <v>106</v>
      </c>
      <c r="C5" s="5" t="s">
        <v>107</v>
      </c>
      <c r="D5" s="7" t="s">
        <v>123</v>
      </c>
      <c r="E5" s="8" t="s">
        <v>124</v>
      </c>
      <c r="F5" s="8" t="s">
        <v>125</v>
      </c>
      <c r="G5" s="8" t="s">
        <v>126</v>
      </c>
      <c r="H5" s="8" t="s">
        <v>127</v>
      </c>
      <c r="I5" s="9" t="s">
        <v>128</v>
      </c>
    </row>
    <row r="6" spans="1:9" x14ac:dyDescent="0.2">
      <c r="A6" s="58" t="s">
        <v>94</v>
      </c>
      <c r="B6" s="58" t="s">
        <v>95</v>
      </c>
      <c r="C6" s="58" t="s">
        <v>98</v>
      </c>
      <c r="D6" s="61" t="s">
        <v>134</v>
      </c>
      <c r="E6" s="12" t="s">
        <v>129</v>
      </c>
      <c r="F6" s="10" t="s">
        <v>136</v>
      </c>
      <c r="G6" s="10" t="s">
        <v>227</v>
      </c>
      <c r="H6" s="11" t="s">
        <v>228</v>
      </c>
      <c r="I6" s="64">
        <f>MEDIAN(F10,G10,H10)</f>
        <v>24.009999999999998</v>
      </c>
    </row>
    <row r="7" spans="1:9" x14ac:dyDescent="0.2">
      <c r="A7" s="59"/>
      <c r="B7" s="59"/>
      <c r="C7" s="59"/>
      <c r="D7" s="62"/>
      <c r="E7" s="12" t="s">
        <v>130</v>
      </c>
      <c r="F7" s="10" t="s">
        <v>137</v>
      </c>
      <c r="G7" s="10" t="s">
        <v>229</v>
      </c>
      <c r="H7" s="11" t="s">
        <v>230</v>
      </c>
      <c r="I7" s="65"/>
    </row>
    <row r="8" spans="1:9" x14ac:dyDescent="0.2">
      <c r="A8" s="59"/>
      <c r="B8" s="59"/>
      <c r="C8" s="59"/>
      <c r="D8" s="62"/>
      <c r="E8" s="12" t="s">
        <v>131</v>
      </c>
      <c r="F8" s="13">
        <v>45329</v>
      </c>
      <c r="G8" s="13">
        <v>45329</v>
      </c>
      <c r="H8" s="13">
        <v>45329</v>
      </c>
      <c r="I8" s="65"/>
    </row>
    <row r="9" spans="1:9" x14ac:dyDescent="0.2">
      <c r="A9" s="59"/>
      <c r="B9" s="59"/>
      <c r="C9" s="59"/>
      <c r="D9" s="62"/>
      <c r="E9" s="12" t="s">
        <v>132</v>
      </c>
      <c r="F9" s="10" t="s">
        <v>138</v>
      </c>
      <c r="G9" s="10" t="s">
        <v>231</v>
      </c>
      <c r="H9" s="11" t="s">
        <v>232</v>
      </c>
      <c r="I9" s="65"/>
    </row>
    <row r="10" spans="1:9" x14ac:dyDescent="0.2">
      <c r="A10" s="60"/>
      <c r="B10" s="60"/>
      <c r="C10" s="60"/>
      <c r="D10" s="63"/>
      <c r="E10" s="12" t="s">
        <v>133</v>
      </c>
      <c r="F10" s="10">
        <f>E13</f>
        <v>31.29</v>
      </c>
      <c r="G10" s="10">
        <f>E14</f>
        <v>23.62</v>
      </c>
      <c r="H10" s="20">
        <f>E15</f>
        <v>24.009999999999998</v>
      </c>
      <c r="I10" s="66"/>
    </row>
    <row r="11" spans="1:9" ht="14.25" customHeight="1" x14ac:dyDescent="0.2">
      <c r="A11" s="53" t="s">
        <v>201</v>
      </c>
      <c r="B11" s="54"/>
      <c r="C11" s="54"/>
      <c r="D11" s="54"/>
      <c r="E11" s="54"/>
      <c r="F11" s="54"/>
      <c r="G11" s="54"/>
      <c r="H11" s="54"/>
      <c r="I11" s="55"/>
    </row>
    <row r="12" spans="1:9" ht="14.25" customHeight="1" x14ac:dyDescent="0.2">
      <c r="A12" s="53" t="s">
        <v>202</v>
      </c>
      <c r="B12" s="55"/>
      <c r="C12" s="14" t="s">
        <v>203</v>
      </c>
      <c r="D12" s="15" t="s">
        <v>204</v>
      </c>
      <c r="E12" s="12" t="s">
        <v>205</v>
      </c>
      <c r="F12" s="76"/>
      <c r="G12" s="77"/>
      <c r="H12" s="77"/>
      <c r="I12" s="78"/>
    </row>
    <row r="13" spans="1:9" x14ac:dyDescent="0.2">
      <c r="A13" s="53" t="s">
        <v>233</v>
      </c>
      <c r="B13" s="55"/>
      <c r="C13" s="16">
        <f>TRUNC((89.99/6),2)</f>
        <v>14.99</v>
      </c>
      <c r="D13" s="17">
        <f>TRUNC((97.8/6),2)</f>
        <v>16.3</v>
      </c>
      <c r="E13" s="12">
        <f>C13+D13</f>
        <v>31.29</v>
      </c>
      <c r="F13" s="79"/>
      <c r="G13" s="80"/>
      <c r="H13" s="80"/>
      <c r="I13" s="81"/>
    </row>
    <row r="14" spans="1:9" ht="14.25" customHeight="1" x14ac:dyDescent="0.2">
      <c r="A14" s="53" t="s">
        <v>234</v>
      </c>
      <c r="B14" s="55"/>
      <c r="C14" s="16">
        <f>TRUNC((118.68/6),2)</f>
        <v>19.78</v>
      </c>
      <c r="D14" s="17">
        <f>TRUNC((23.09/6),2)</f>
        <v>3.84</v>
      </c>
      <c r="E14" s="12">
        <f>C14+D14</f>
        <v>23.62</v>
      </c>
      <c r="F14" s="79"/>
      <c r="G14" s="80"/>
      <c r="H14" s="80"/>
      <c r="I14" s="81"/>
    </row>
    <row r="15" spans="1:9" ht="14.25" customHeight="1" x14ac:dyDescent="0.2">
      <c r="A15" s="53" t="s">
        <v>235</v>
      </c>
      <c r="B15" s="55"/>
      <c r="C15" s="16">
        <f>TRUNC((40/3),2)</f>
        <v>13.33</v>
      </c>
      <c r="D15" s="17">
        <f>TRUNC((32.05/3),2)</f>
        <v>10.68</v>
      </c>
      <c r="E15" s="12">
        <f>C15+D15</f>
        <v>24.009999999999998</v>
      </c>
      <c r="F15" s="82"/>
      <c r="G15" s="83"/>
      <c r="H15" s="83"/>
      <c r="I15" s="84"/>
    </row>
    <row r="16" spans="1:9" x14ac:dyDescent="0.2">
      <c r="A16" s="67"/>
      <c r="B16" s="68"/>
      <c r="C16" s="68"/>
      <c r="D16" s="68"/>
      <c r="E16" s="68"/>
      <c r="F16" s="68"/>
      <c r="G16" s="68"/>
      <c r="H16" s="68"/>
      <c r="I16" s="68"/>
    </row>
    <row r="17" spans="1:9" ht="15" x14ac:dyDescent="0.2">
      <c r="A17" s="5" t="s">
        <v>105</v>
      </c>
      <c r="B17" s="6" t="s">
        <v>106</v>
      </c>
      <c r="C17" s="5" t="s">
        <v>107</v>
      </c>
      <c r="D17" s="7" t="s">
        <v>123</v>
      </c>
      <c r="E17" s="8" t="s">
        <v>124</v>
      </c>
      <c r="F17" s="8" t="s">
        <v>125</v>
      </c>
      <c r="G17" s="8" t="s">
        <v>126</v>
      </c>
      <c r="H17" s="8" t="s">
        <v>127</v>
      </c>
      <c r="I17" s="9" t="s">
        <v>128</v>
      </c>
    </row>
    <row r="18" spans="1:9" x14ac:dyDescent="0.2">
      <c r="A18" s="58" t="s">
        <v>37</v>
      </c>
      <c r="B18" s="58" t="s">
        <v>38</v>
      </c>
      <c r="C18" s="58" t="s">
        <v>98</v>
      </c>
      <c r="D18" s="61" t="s">
        <v>134</v>
      </c>
      <c r="E18" s="12" t="s">
        <v>129</v>
      </c>
      <c r="F18" s="10" t="s">
        <v>136</v>
      </c>
      <c r="G18" s="10" t="s">
        <v>227</v>
      </c>
      <c r="H18" s="11" t="s">
        <v>228</v>
      </c>
      <c r="I18" s="64">
        <f>MEDIAN(F22,G22,H22)</f>
        <v>38.739999999999995</v>
      </c>
    </row>
    <row r="19" spans="1:9" x14ac:dyDescent="0.2">
      <c r="A19" s="59"/>
      <c r="B19" s="59"/>
      <c r="C19" s="59"/>
      <c r="D19" s="62"/>
      <c r="E19" s="12" t="s">
        <v>130</v>
      </c>
      <c r="F19" s="10" t="s">
        <v>137</v>
      </c>
      <c r="G19" s="10" t="s">
        <v>229</v>
      </c>
      <c r="H19" s="11" t="s">
        <v>230</v>
      </c>
      <c r="I19" s="65"/>
    </row>
    <row r="20" spans="1:9" x14ac:dyDescent="0.2">
      <c r="A20" s="59"/>
      <c r="B20" s="59"/>
      <c r="C20" s="59"/>
      <c r="D20" s="62"/>
      <c r="E20" s="12" t="s">
        <v>131</v>
      </c>
      <c r="F20" s="13">
        <v>45329</v>
      </c>
      <c r="G20" s="13">
        <v>45329</v>
      </c>
      <c r="H20" s="13">
        <v>45329</v>
      </c>
      <c r="I20" s="65"/>
    </row>
    <row r="21" spans="1:9" x14ac:dyDescent="0.2">
      <c r="A21" s="59"/>
      <c r="B21" s="59"/>
      <c r="C21" s="59"/>
      <c r="D21" s="62"/>
      <c r="E21" s="12" t="s">
        <v>132</v>
      </c>
      <c r="F21" s="10" t="s">
        <v>138</v>
      </c>
      <c r="G21" s="10" t="s">
        <v>231</v>
      </c>
      <c r="H21" s="11" t="s">
        <v>232</v>
      </c>
      <c r="I21" s="65"/>
    </row>
    <row r="22" spans="1:9" x14ac:dyDescent="0.2">
      <c r="A22" s="60"/>
      <c r="B22" s="60"/>
      <c r="C22" s="60"/>
      <c r="D22" s="63"/>
      <c r="E22" s="12" t="s">
        <v>133</v>
      </c>
      <c r="F22" s="10">
        <f>E25</f>
        <v>43.79</v>
      </c>
      <c r="G22" s="10">
        <f>E26</f>
        <v>36.089999999999996</v>
      </c>
      <c r="H22" s="20">
        <f>E27</f>
        <v>38.739999999999995</v>
      </c>
      <c r="I22" s="66"/>
    </row>
    <row r="23" spans="1:9" ht="14.25" customHeight="1" x14ac:dyDescent="0.2">
      <c r="A23" s="53" t="s">
        <v>201</v>
      </c>
      <c r="B23" s="54"/>
      <c r="C23" s="54"/>
      <c r="D23" s="54"/>
      <c r="E23" s="54"/>
      <c r="F23" s="54"/>
      <c r="G23" s="54"/>
      <c r="H23" s="54"/>
      <c r="I23" s="55"/>
    </row>
    <row r="24" spans="1:9" ht="14.25" customHeight="1" x14ac:dyDescent="0.2">
      <c r="A24" s="53" t="s">
        <v>202</v>
      </c>
      <c r="B24" s="55"/>
      <c r="C24" s="14" t="s">
        <v>203</v>
      </c>
      <c r="D24" s="15" t="s">
        <v>204</v>
      </c>
      <c r="E24" s="12" t="s">
        <v>205</v>
      </c>
      <c r="F24" s="76"/>
      <c r="G24" s="77"/>
      <c r="H24" s="77"/>
      <c r="I24" s="78"/>
    </row>
    <row r="25" spans="1:9" x14ac:dyDescent="0.2">
      <c r="A25" s="53" t="s">
        <v>233</v>
      </c>
      <c r="B25" s="55"/>
      <c r="C25" s="17">
        <f>TRUNC((164.99/6),2)</f>
        <v>27.49</v>
      </c>
      <c r="D25" s="17">
        <f>TRUNC((97.8/6),2)</f>
        <v>16.3</v>
      </c>
      <c r="E25" s="12">
        <f>C25+D25</f>
        <v>43.79</v>
      </c>
      <c r="F25" s="79"/>
      <c r="G25" s="80"/>
      <c r="H25" s="80"/>
      <c r="I25" s="81"/>
    </row>
    <row r="26" spans="1:9" ht="14.25" customHeight="1" x14ac:dyDescent="0.2">
      <c r="A26" s="53" t="s">
        <v>234</v>
      </c>
      <c r="B26" s="55"/>
      <c r="C26" s="16">
        <f>TRUNC((164/6),2)</f>
        <v>27.33</v>
      </c>
      <c r="D26" s="17">
        <f>TRUNC((52.56/6),2)</f>
        <v>8.76</v>
      </c>
      <c r="E26" s="12">
        <f>C26+D26</f>
        <v>36.089999999999996</v>
      </c>
      <c r="F26" s="79"/>
      <c r="G26" s="80"/>
      <c r="H26" s="80"/>
      <c r="I26" s="81"/>
    </row>
    <row r="27" spans="1:9" ht="14.25" customHeight="1" x14ac:dyDescent="0.2">
      <c r="A27" s="53" t="s">
        <v>235</v>
      </c>
      <c r="B27" s="55"/>
      <c r="C27" s="16">
        <f>TRUNC((79/3),2)</f>
        <v>26.33</v>
      </c>
      <c r="D27" s="17">
        <f>TRUNC((37.25/3),2)</f>
        <v>12.41</v>
      </c>
      <c r="E27" s="12">
        <f>C27+D27</f>
        <v>38.739999999999995</v>
      </c>
      <c r="F27" s="82"/>
      <c r="G27" s="83"/>
      <c r="H27" s="83"/>
      <c r="I27" s="84"/>
    </row>
    <row r="28" spans="1:9" x14ac:dyDescent="0.2">
      <c r="A28" s="67" t="s">
        <v>98</v>
      </c>
      <c r="B28" s="68"/>
      <c r="C28" s="68"/>
      <c r="D28" s="68"/>
      <c r="E28" s="68"/>
      <c r="F28" s="68"/>
      <c r="G28" s="68"/>
      <c r="H28" s="68"/>
      <c r="I28" s="68"/>
    </row>
    <row r="29" spans="1:9" ht="15" x14ac:dyDescent="0.2">
      <c r="A29" s="5" t="s">
        <v>105</v>
      </c>
      <c r="B29" s="6" t="s">
        <v>106</v>
      </c>
      <c r="C29" s="5" t="s">
        <v>107</v>
      </c>
      <c r="D29" s="7" t="s">
        <v>123</v>
      </c>
      <c r="E29" s="8" t="s">
        <v>124</v>
      </c>
      <c r="F29" s="8" t="s">
        <v>125</v>
      </c>
      <c r="G29" s="8" t="s">
        <v>126</v>
      </c>
      <c r="H29" s="8" t="s">
        <v>127</v>
      </c>
      <c r="I29" s="9" t="s">
        <v>128</v>
      </c>
    </row>
    <row r="30" spans="1:9" x14ac:dyDescent="0.2">
      <c r="A30" s="58" t="s">
        <v>82</v>
      </c>
      <c r="B30" s="58" t="s">
        <v>83</v>
      </c>
      <c r="C30" s="58" t="s">
        <v>98</v>
      </c>
      <c r="D30" s="61" t="s">
        <v>134</v>
      </c>
      <c r="E30" s="12" t="s">
        <v>129</v>
      </c>
      <c r="F30" s="10" t="s">
        <v>136</v>
      </c>
      <c r="G30" s="10" t="s">
        <v>227</v>
      </c>
      <c r="H30" s="11" t="s">
        <v>236</v>
      </c>
      <c r="I30" s="64">
        <f>MEDIAN(F34,G34,H34)</f>
        <v>31.29</v>
      </c>
    </row>
    <row r="31" spans="1:9" x14ac:dyDescent="0.2">
      <c r="A31" s="59"/>
      <c r="B31" s="59"/>
      <c r="C31" s="59"/>
      <c r="D31" s="62"/>
      <c r="E31" s="12" t="s">
        <v>130</v>
      </c>
      <c r="F31" s="10" t="s">
        <v>137</v>
      </c>
      <c r="G31" s="10" t="s">
        <v>229</v>
      </c>
      <c r="H31" s="11" t="s">
        <v>237</v>
      </c>
      <c r="I31" s="65"/>
    </row>
    <row r="32" spans="1:9" x14ac:dyDescent="0.2">
      <c r="A32" s="59"/>
      <c r="B32" s="59"/>
      <c r="C32" s="59"/>
      <c r="D32" s="62"/>
      <c r="E32" s="12" t="s">
        <v>131</v>
      </c>
      <c r="F32" s="13">
        <v>45329</v>
      </c>
      <c r="G32" s="13">
        <v>45329</v>
      </c>
      <c r="H32" s="13">
        <v>45329</v>
      </c>
      <c r="I32" s="65"/>
    </row>
    <row r="33" spans="1:9" x14ac:dyDescent="0.2">
      <c r="A33" s="59"/>
      <c r="B33" s="59"/>
      <c r="C33" s="59"/>
      <c r="D33" s="62"/>
      <c r="E33" s="12" t="s">
        <v>132</v>
      </c>
      <c r="F33" s="10" t="s">
        <v>138</v>
      </c>
      <c r="G33" s="10" t="s">
        <v>231</v>
      </c>
      <c r="H33" s="11" t="s">
        <v>238</v>
      </c>
      <c r="I33" s="65"/>
    </row>
    <row r="34" spans="1:9" x14ac:dyDescent="0.2">
      <c r="A34" s="60"/>
      <c r="B34" s="60"/>
      <c r="C34" s="60"/>
      <c r="D34" s="63"/>
      <c r="E34" s="12" t="s">
        <v>133</v>
      </c>
      <c r="F34" s="10">
        <f>E37</f>
        <v>31.29</v>
      </c>
      <c r="G34" s="10">
        <f>E38</f>
        <v>27.470000000000002</v>
      </c>
      <c r="H34" s="20">
        <f>E39</f>
        <v>41</v>
      </c>
      <c r="I34" s="66"/>
    </row>
    <row r="35" spans="1:9" ht="14.25" customHeight="1" x14ac:dyDescent="0.2">
      <c r="A35" s="53" t="s">
        <v>201</v>
      </c>
      <c r="B35" s="54"/>
      <c r="C35" s="54"/>
      <c r="D35" s="54"/>
      <c r="E35" s="54"/>
      <c r="F35" s="54"/>
      <c r="G35" s="54"/>
      <c r="H35" s="54"/>
      <c r="I35" s="55"/>
    </row>
    <row r="36" spans="1:9" ht="14.25" customHeight="1" x14ac:dyDescent="0.2">
      <c r="A36" s="53" t="s">
        <v>202</v>
      </c>
      <c r="B36" s="55"/>
      <c r="C36" s="14" t="s">
        <v>203</v>
      </c>
      <c r="D36" s="15" t="s">
        <v>204</v>
      </c>
      <c r="E36" s="12" t="s">
        <v>205</v>
      </c>
      <c r="F36" s="76"/>
      <c r="G36" s="77"/>
      <c r="H36" s="77"/>
      <c r="I36" s="78"/>
    </row>
    <row r="37" spans="1:9" x14ac:dyDescent="0.2">
      <c r="A37" s="53" t="s">
        <v>233</v>
      </c>
      <c r="B37" s="55"/>
      <c r="C37" s="16">
        <f>TRUNC((89.99/6),2)</f>
        <v>14.99</v>
      </c>
      <c r="D37" s="17">
        <f>TRUNC((97.8/6),2)</f>
        <v>16.3</v>
      </c>
      <c r="E37" s="12">
        <f>C37+D37</f>
        <v>31.29</v>
      </c>
      <c r="F37" s="79"/>
      <c r="G37" s="80"/>
      <c r="H37" s="80"/>
      <c r="I37" s="81"/>
    </row>
    <row r="38" spans="1:9" ht="14.25" customHeight="1" x14ac:dyDescent="0.2">
      <c r="A38" s="53" t="s">
        <v>234</v>
      </c>
      <c r="B38" s="55"/>
      <c r="C38" s="16">
        <f>TRUNC((118.68/6),2)</f>
        <v>19.78</v>
      </c>
      <c r="D38" s="17">
        <f>TRUNC((23.09/3),2)</f>
        <v>7.69</v>
      </c>
      <c r="E38" s="12">
        <f>C38+D38</f>
        <v>27.470000000000002</v>
      </c>
      <c r="F38" s="79"/>
      <c r="G38" s="80"/>
      <c r="H38" s="80"/>
      <c r="I38" s="81"/>
    </row>
    <row r="39" spans="1:9" ht="14.25" customHeight="1" x14ac:dyDescent="0.2">
      <c r="A39" s="53" t="s">
        <v>235</v>
      </c>
      <c r="B39" s="55"/>
      <c r="C39" s="16">
        <f>TRUNC((58.43/6),2)</f>
        <v>9.73</v>
      </c>
      <c r="D39" s="17">
        <f>TRUNC((187.63/6),2)</f>
        <v>31.27</v>
      </c>
      <c r="E39" s="12">
        <f>C39+D39</f>
        <v>41</v>
      </c>
      <c r="F39" s="82"/>
      <c r="G39" s="83"/>
      <c r="H39" s="83"/>
      <c r="I39" s="84"/>
    </row>
    <row r="40" spans="1:9" x14ac:dyDescent="0.2">
      <c r="A40" s="67" t="s">
        <v>98</v>
      </c>
      <c r="B40" s="68"/>
      <c r="C40" s="68"/>
      <c r="D40" s="68"/>
      <c r="E40" s="68"/>
      <c r="F40" s="68"/>
      <c r="G40" s="68"/>
      <c r="H40" s="68"/>
      <c r="I40" s="68"/>
    </row>
    <row r="41" spans="1:9" ht="15" x14ac:dyDescent="0.2">
      <c r="A41" s="5" t="s">
        <v>105</v>
      </c>
      <c r="B41" s="6" t="s">
        <v>106</v>
      </c>
      <c r="C41" s="5" t="s">
        <v>107</v>
      </c>
      <c r="D41" s="7" t="s">
        <v>123</v>
      </c>
      <c r="E41" s="8" t="s">
        <v>124</v>
      </c>
      <c r="F41" s="8" t="s">
        <v>125</v>
      </c>
      <c r="G41" s="8" t="s">
        <v>126</v>
      </c>
      <c r="H41" s="8" t="s">
        <v>127</v>
      </c>
      <c r="I41" s="9" t="s">
        <v>128</v>
      </c>
    </row>
    <row r="42" spans="1:9" x14ac:dyDescent="0.2">
      <c r="A42" s="58" t="s">
        <v>135</v>
      </c>
      <c r="B42" s="58" t="s">
        <v>76</v>
      </c>
      <c r="C42" s="58" t="s">
        <v>98</v>
      </c>
      <c r="D42" s="61" t="s">
        <v>134</v>
      </c>
      <c r="E42" s="12" t="s">
        <v>129</v>
      </c>
      <c r="F42" s="10" t="s">
        <v>136</v>
      </c>
      <c r="G42" s="10" t="s">
        <v>227</v>
      </c>
      <c r="H42" s="11" t="s">
        <v>228</v>
      </c>
      <c r="I42" s="64">
        <f>MEDIAN(F46,G46,H46)</f>
        <v>31.759999999999998</v>
      </c>
    </row>
    <row r="43" spans="1:9" x14ac:dyDescent="0.2">
      <c r="A43" s="59"/>
      <c r="B43" s="59"/>
      <c r="C43" s="59"/>
      <c r="D43" s="62"/>
      <c r="E43" s="12" t="s">
        <v>130</v>
      </c>
      <c r="F43" s="10" t="s">
        <v>137</v>
      </c>
      <c r="G43" s="10" t="s">
        <v>229</v>
      </c>
      <c r="H43" s="11" t="s">
        <v>230</v>
      </c>
      <c r="I43" s="65"/>
    </row>
    <row r="44" spans="1:9" x14ac:dyDescent="0.2">
      <c r="A44" s="59"/>
      <c r="B44" s="59"/>
      <c r="C44" s="59"/>
      <c r="D44" s="62"/>
      <c r="E44" s="12" t="s">
        <v>131</v>
      </c>
      <c r="F44" s="13">
        <v>45329</v>
      </c>
      <c r="G44" s="13">
        <v>45329</v>
      </c>
      <c r="H44" s="13">
        <v>45329</v>
      </c>
      <c r="I44" s="65"/>
    </row>
    <row r="45" spans="1:9" x14ac:dyDescent="0.2">
      <c r="A45" s="59"/>
      <c r="B45" s="59"/>
      <c r="C45" s="59"/>
      <c r="D45" s="62"/>
      <c r="E45" s="12" t="s">
        <v>132</v>
      </c>
      <c r="F45" s="10" t="s">
        <v>138</v>
      </c>
      <c r="G45" s="10" t="s">
        <v>231</v>
      </c>
      <c r="H45" s="11" t="s">
        <v>232</v>
      </c>
      <c r="I45" s="65"/>
    </row>
    <row r="46" spans="1:9" x14ac:dyDescent="0.2">
      <c r="A46" s="60"/>
      <c r="B46" s="60"/>
      <c r="C46" s="60"/>
      <c r="D46" s="63"/>
      <c r="E46" s="12" t="s">
        <v>133</v>
      </c>
      <c r="F46" s="10">
        <f>E49</f>
        <v>33.96</v>
      </c>
      <c r="G46" s="10">
        <f>E50</f>
        <v>31.759999999999998</v>
      </c>
      <c r="H46" s="20">
        <f>E51</f>
        <v>26.68</v>
      </c>
      <c r="I46" s="66"/>
    </row>
    <row r="47" spans="1:9" ht="14.25" customHeight="1" x14ac:dyDescent="0.2">
      <c r="A47" s="53" t="s">
        <v>201</v>
      </c>
      <c r="B47" s="54"/>
      <c r="C47" s="54"/>
      <c r="D47" s="54"/>
      <c r="E47" s="54"/>
      <c r="F47" s="54"/>
      <c r="G47" s="54"/>
      <c r="H47" s="54"/>
      <c r="I47" s="55"/>
    </row>
    <row r="48" spans="1:9" ht="14.25" customHeight="1" x14ac:dyDescent="0.2">
      <c r="A48" s="53" t="s">
        <v>202</v>
      </c>
      <c r="B48" s="55"/>
      <c r="C48" s="14" t="s">
        <v>203</v>
      </c>
      <c r="D48" s="15" t="s">
        <v>204</v>
      </c>
      <c r="E48" s="12" t="s">
        <v>205</v>
      </c>
      <c r="F48" s="76"/>
      <c r="G48" s="77"/>
      <c r="H48" s="77"/>
      <c r="I48" s="78"/>
    </row>
    <row r="49" spans="1:9" x14ac:dyDescent="0.2">
      <c r="A49" s="53" t="s">
        <v>233</v>
      </c>
      <c r="B49" s="55"/>
      <c r="C49" s="16">
        <f>TRUNC((105.99/6),2)</f>
        <v>17.66</v>
      </c>
      <c r="D49" s="17">
        <f>TRUNC((97.8/6),2)</f>
        <v>16.3</v>
      </c>
      <c r="E49" s="12">
        <f>C49+D49</f>
        <v>33.96</v>
      </c>
      <c r="F49" s="79"/>
      <c r="G49" s="80"/>
      <c r="H49" s="80"/>
      <c r="I49" s="81"/>
    </row>
    <row r="50" spans="1:9" ht="14.25" customHeight="1" x14ac:dyDescent="0.2">
      <c r="A50" s="53" t="s">
        <v>234</v>
      </c>
      <c r="B50" s="55"/>
      <c r="C50" s="16">
        <f>TRUNC((134.41/6),2)</f>
        <v>22.4</v>
      </c>
      <c r="D50" s="17">
        <f>TRUNC((56.19/6),2)</f>
        <v>9.36</v>
      </c>
      <c r="E50" s="12">
        <f>C50+D50</f>
        <v>31.759999999999998</v>
      </c>
      <c r="F50" s="79"/>
      <c r="G50" s="80"/>
      <c r="H50" s="80"/>
      <c r="I50" s="81"/>
    </row>
    <row r="51" spans="1:9" ht="14.25" customHeight="1" x14ac:dyDescent="0.2">
      <c r="A51" s="53" t="s">
        <v>235</v>
      </c>
      <c r="B51" s="55"/>
      <c r="C51" s="16">
        <f>TRUNC((48/3),2)</f>
        <v>16</v>
      </c>
      <c r="D51" s="17">
        <f>TRUNC((32.06/3),2)</f>
        <v>10.68</v>
      </c>
      <c r="E51" s="12">
        <f>C51+D51</f>
        <v>26.68</v>
      </c>
      <c r="F51" s="82"/>
      <c r="G51" s="83"/>
      <c r="H51" s="83"/>
      <c r="I51" s="84"/>
    </row>
    <row r="52" spans="1:9" x14ac:dyDescent="0.2">
      <c r="A52" s="67" t="s">
        <v>98</v>
      </c>
      <c r="B52" s="68"/>
      <c r="C52" s="68"/>
      <c r="D52" s="68"/>
      <c r="E52" s="68"/>
      <c r="F52" s="68"/>
      <c r="G52" s="68"/>
      <c r="H52" s="68"/>
      <c r="I52" s="68"/>
    </row>
    <row r="53" spans="1:9" ht="15" x14ac:dyDescent="0.2">
      <c r="A53" s="5" t="s">
        <v>105</v>
      </c>
      <c r="B53" s="6" t="s">
        <v>106</v>
      </c>
      <c r="C53" s="5" t="s">
        <v>107</v>
      </c>
      <c r="D53" s="7" t="s">
        <v>123</v>
      </c>
      <c r="E53" s="8" t="s">
        <v>124</v>
      </c>
      <c r="F53" s="8" t="s">
        <v>125</v>
      </c>
      <c r="G53" s="8" t="s">
        <v>126</v>
      </c>
      <c r="H53" s="8" t="s">
        <v>127</v>
      </c>
      <c r="I53" s="9" t="s">
        <v>128</v>
      </c>
    </row>
    <row r="54" spans="1:9" x14ac:dyDescent="0.2">
      <c r="A54" s="58" t="s">
        <v>58</v>
      </c>
      <c r="B54" s="58" t="s">
        <v>59</v>
      </c>
      <c r="C54" s="58" t="s">
        <v>98</v>
      </c>
      <c r="D54" s="61" t="s">
        <v>134</v>
      </c>
      <c r="E54" s="12" t="s">
        <v>129</v>
      </c>
      <c r="F54" s="10" t="s">
        <v>136</v>
      </c>
      <c r="G54" s="10" t="s">
        <v>227</v>
      </c>
      <c r="H54" s="11" t="s">
        <v>228</v>
      </c>
      <c r="I54" s="64">
        <f>MEDIAN(F58,G58,H58)</f>
        <v>37.96</v>
      </c>
    </row>
    <row r="55" spans="1:9" x14ac:dyDescent="0.2">
      <c r="A55" s="59"/>
      <c r="B55" s="59"/>
      <c r="C55" s="59"/>
      <c r="D55" s="62"/>
      <c r="E55" s="12" t="s">
        <v>130</v>
      </c>
      <c r="F55" s="10" t="s">
        <v>137</v>
      </c>
      <c r="G55" s="10" t="s">
        <v>229</v>
      </c>
      <c r="H55" s="11" t="s">
        <v>230</v>
      </c>
      <c r="I55" s="65"/>
    </row>
    <row r="56" spans="1:9" x14ac:dyDescent="0.2">
      <c r="A56" s="59"/>
      <c r="B56" s="59"/>
      <c r="C56" s="59"/>
      <c r="D56" s="62"/>
      <c r="E56" s="12" t="s">
        <v>131</v>
      </c>
      <c r="F56" s="13">
        <v>45329</v>
      </c>
      <c r="G56" s="13">
        <v>45329</v>
      </c>
      <c r="H56" s="13">
        <v>45329</v>
      </c>
      <c r="I56" s="65"/>
    </row>
    <row r="57" spans="1:9" x14ac:dyDescent="0.2">
      <c r="A57" s="59"/>
      <c r="B57" s="59"/>
      <c r="C57" s="59"/>
      <c r="D57" s="62"/>
      <c r="E57" s="12" t="s">
        <v>132</v>
      </c>
      <c r="F57" s="10" t="s">
        <v>138</v>
      </c>
      <c r="G57" s="10" t="s">
        <v>231</v>
      </c>
      <c r="H57" s="11" t="s">
        <v>232</v>
      </c>
      <c r="I57" s="65"/>
    </row>
    <row r="58" spans="1:9" x14ac:dyDescent="0.2">
      <c r="A58" s="60"/>
      <c r="B58" s="60"/>
      <c r="C58" s="60"/>
      <c r="D58" s="63"/>
      <c r="E58" s="12" t="s">
        <v>133</v>
      </c>
      <c r="F58" s="10">
        <f>E61</f>
        <v>37.96</v>
      </c>
      <c r="G58" s="10">
        <f>E62</f>
        <v>40.49</v>
      </c>
      <c r="H58" s="20">
        <f>E63</f>
        <v>31.36</v>
      </c>
      <c r="I58" s="66"/>
    </row>
    <row r="59" spans="1:9" ht="14.25" customHeight="1" x14ac:dyDescent="0.2">
      <c r="A59" s="53" t="s">
        <v>201</v>
      </c>
      <c r="B59" s="54"/>
      <c r="C59" s="54"/>
      <c r="D59" s="54"/>
      <c r="E59" s="54"/>
      <c r="F59" s="54"/>
      <c r="G59" s="54"/>
      <c r="H59" s="54"/>
      <c r="I59" s="55"/>
    </row>
    <row r="60" spans="1:9" ht="14.25" customHeight="1" x14ac:dyDescent="0.2">
      <c r="A60" s="53" t="s">
        <v>202</v>
      </c>
      <c r="B60" s="55"/>
      <c r="C60" s="14" t="s">
        <v>203</v>
      </c>
      <c r="D60" s="15" t="s">
        <v>204</v>
      </c>
      <c r="E60" s="12" t="s">
        <v>205</v>
      </c>
      <c r="F60" s="76"/>
      <c r="G60" s="77"/>
      <c r="H60" s="77"/>
      <c r="I60" s="78"/>
    </row>
    <row r="61" spans="1:9" x14ac:dyDescent="0.2">
      <c r="A61" s="53" t="s">
        <v>233</v>
      </c>
      <c r="B61" s="55"/>
      <c r="C61" s="16">
        <f>TRUNC((129.99/6),2)</f>
        <v>21.66</v>
      </c>
      <c r="D61" s="17">
        <f>TRUNC((97.8/6),2)</f>
        <v>16.3</v>
      </c>
      <c r="E61" s="12">
        <f>C61+D61</f>
        <v>37.96</v>
      </c>
      <c r="F61" s="79"/>
      <c r="G61" s="80"/>
      <c r="H61" s="80"/>
      <c r="I61" s="81"/>
    </row>
    <row r="62" spans="1:9" ht="14.25" customHeight="1" x14ac:dyDescent="0.2">
      <c r="A62" s="53" t="s">
        <v>234</v>
      </c>
      <c r="B62" s="55"/>
      <c r="C62" s="16">
        <f>TRUNC((199.9/6),2)</f>
        <v>33.31</v>
      </c>
      <c r="D62" s="17">
        <f>TRUNC((43.13/6),2)</f>
        <v>7.18</v>
      </c>
      <c r="E62" s="12">
        <f>C62+D62</f>
        <v>40.49</v>
      </c>
      <c r="F62" s="79"/>
      <c r="G62" s="80"/>
      <c r="H62" s="80"/>
      <c r="I62" s="81"/>
    </row>
    <row r="63" spans="1:9" ht="14.25" customHeight="1" x14ac:dyDescent="0.2">
      <c r="A63" s="53" t="s">
        <v>235</v>
      </c>
      <c r="B63" s="55"/>
      <c r="C63" s="16">
        <f>TRUNC((62/3),2)</f>
        <v>20.66</v>
      </c>
      <c r="D63" s="17">
        <f>TRUNC((32.1/3),2)</f>
        <v>10.7</v>
      </c>
      <c r="E63" s="12">
        <f>C63+D63</f>
        <v>31.36</v>
      </c>
      <c r="F63" s="82"/>
      <c r="G63" s="83"/>
      <c r="H63" s="83"/>
      <c r="I63" s="84"/>
    </row>
    <row r="64" spans="1:9" x14ac:dyDescent="0.2">
      <c r="A64" s="67" t="s">
        <v>98</v>
      </c>
      <c r="B64" s="68"/>
      <c r="C64" s="68"/>
      <c r="D64" s="68"/>
      <c r="E64" s="68"/>
      <c r="F64" s="68"/>
      <c r="G64" s="68"/>
      <c r="H64" s="68"/>
      <c r="I64" s="68"/>
    </row>
    <row r="65" spans="1:9" ht="15" x14ac:dyDescent="0.2">
      <c r="A65" s="5" t="s">
        <v>105</v>
      </c>
      <c r="B65" s="6" t="s">
        <v>106</v>
      </c>
      <c r="C65" s="5" t="s">
        <v>107</v>
      </c>
      <c r="D65" s="7" t="s">
        <v>123</v>
      </c>
      <c r="E65" s="8" t="s">
        <v>124</v>
      </c>
      <c r="F65" s="8" t="s">
        <v>125</v>
      </c>
      <c r="G65" s="8" t="s">
        <v>126</v>
      </c>
      <c r="H65" s="8" t="s">
        <v>127</v>
      </c>
      <c r="I65" s="9" t="s">
        <v>128</v>
      </c>
    </row>
    <row r="66" spans="1:9" x14ac:dyDescent="0.2">
      <c r="A66" s="58" t="s">
        <v>27</v>
      </c>
      <c r="B66" s="58" t="s">
        <v>28</v>
      </c>
      <c r="C66" s="58" t="s">
        <v>98</v>
      </c>
      <c r="D66" s="61" t="s">
        <v>134</v>
      </c>
      <c r="E66" s="12" t="s">
        <v>129</v>
      </c>
      <c r="F66" s="10" t="s">
        <v>136</v>
      </c>
      <c r="G66" s="10" t="s">
        <v>380</v>
      </c>
      <c r="H66" s="11" t="s">
        <v>383</v>
      </c>
      <c r="I66" s="64">
        <f>MEDIAN(F70,G70,H70)</f>
        <v>492.65999999999997</v>
      </c>
    </row>
    <row r="67" spans="1:9" x14ac:dyDescent="0.2">
      <c r="A67" s="59"/>
      <c r="B67" s="59"/>
      <c r="C67" s="59"/>
      <c r="D67" s="62"/>
      <c r="E67" s="12" t="s">
        <v>130</v>
      </c>
      <c r="F67" s="10" t="s">
        <v>137</v>
      </c>
      <c r="G67" s="10" t="s">
        <v>382</v>
      </c>
      <c r="H67" s="11" t="s">
        <v>384</v>
      </c>
      <c r="I67" s="65"/>
    </row>
    <row r="68" spans="1:9" x14ac:dyDescent="0.2">
      <c r="A68" s="59"/>
      <c r="B68" s="59"/>
      <c r="C68" s="59"/>
      <c r="D68" s="62"/>
      <c r="E68" s="12" t="s">
        <v>131</v>
      </c>
      <c r="F68" s="13">
        <v>45329</v>
      </c>
      <c r="G68" s="13">
        <v>45329</v>
      </c>
      <c r="H68" s="13">
        <v>45329</v>
      </c>
      <c r="I68" s="65"/>
    </row>
    <row r="69" spans="1:9" x14ac:dyDescent="0.2">
      <c r="A69" s="59"/>
      <c r="B69" s="59"/>
      <c r="C69" s="59"/>
      <c r="D69" s="62"/>
      <c r="E69" s="12" t="s">
        <v>132</v>
      </c>
      <c r="F69" s="10" t="s">
        <v>138</v>
      </c>
      <c r="G69" s="10" t="s">
        <v>381</v>
      </c>
      <c r="H69" s="11" t="s">
        <v>385</v>
      </c>
      <c r="I69" s="65"/>
    </row>
    <row r="70" spans="1:9" x14ac:dyDescent="0.2">
      <c r="A70" s="60"/>
      <c r="B70" s="60"/>
      <c r="C70" s="60"/>
      <c r="D70" s="63"/>
      <c r="E70" s="12" t="s">
        <v>133</v>
      </c>
      <c r="F70" s="10">
        <f>E73</f>
        <v>568.61</v>
      </c>
      <c r="G70" s="10">
        <f>E74</f>
        <v>240.57999999999998</v>
      </c>
      <c r="H70" s="20">
        <f>E75</f>
        <v>492.65999999999997</v>
      </c>
      <c r="I70" s="66"/>
    </row>
    <row r="71" spans="1:9" ht="14.25" customHeight="1" x14ac:dyDescent="0.2">
      <c r="A71" s="53" t="s">
        <v>201</v>
      </c>
      <c r="B71" s="54"/>
      <c r="C71" s="54"/>
      <c r="D71" s="54"/>
      <c r="E71" s="54"/>
      <c r="F71" s="54"/>
      <c r="G71" s="54"/>
      <c r="H71" s="54"/>
      <c r="I71" s="55"/>
    </row>
    <row r="72" spans="1:9" ht="14.25" customHeight="1" x14ac:dyDescent="0.2">
      <c r="A72" s="53" t="s">
        <v>202</v>
      </c>
      <c r="B72" s="55"/>
      <c r="C72" s="14" t="s">
        <v>203</v>
      </c>
      <c r="D72" s="15" t="s">
        <v>204</v>
      </c>
      <c r="E72" s="12" t="s">
        <v>205</v>
      </c>
      <c r="F72" s="76"/>
      <c r="G72" s="77"/>
      <c r="H72" s="77"/>
      <c r="I72" s="78"/>
    </row>
    <row r="73" spans="1:9" x14ac:dyDescent="0.2">
      <c r="A73" s="53" t="s">
        <v>233</v>
      </c>
      <c r="B73" s="55"/>
      <c r="C73" s="16">
        <v>530</v>
      </c>
      <c r="D73" s="17">
        <v>38.61</v>
      </c>
      <c r="E73" s="12">
        <f>C73+D73</f>
        <v>568.61</v>
      </c>
      <c r="F73" s="79"/>
      <c r="G73" s="80"/>
      <c r="H73" s="80"/>
      <c r="I73" s="81"/>
    </row>
    <row r="74" spans="1:9" ht="14.25" customHeight="1" x14ac:dyDescent="0.2">
      <c r="A74" s="53" t="s">
        <v>234</v>
      </c>
      <c r="B74" s="55"/>
      <c r="C74" s="16">
        <v>211.38</v>
      </c>
      <c r="D74" s="17">
        <v>29.2</v>
      </c>
      <c r="E74" s="12">
        <f>C74+D74</f>
        <v>240.57999999999998</v>
      </c>
      <c r="F74" s="79"/>
      <c r="G74" s="80"/>
      <c r="H74" s="80"/>
      <c r="I74" s="81"/>
    </row>
    <row r="75" spans="1:9" ht="14.25" customHeight="1" x14ac:dyDescent="0.2">
      <c r="A75" s="53" t="s">
        <v>235</v>
      </c>
      <c r="B75" s="55"/>
      <c r="C75" s="16">
        <v>454.9</v>
      </c>
      <c r="D75" s="17">
        <v>37.76</v>
      </c>
      <c r="E75" s="12">
        <f>C75+D75</f>
        <v>492.65999999999997</v>
      </c>
      <c r="F75" s="82"/>
      <c r="G75" s="83"/>
      <c r="H75" s="83"/>
      <c r="I75" s="84"/>
    </row>
    <row r="76" spans="1:9" x14ac:dyDescent="0.2">
      <c r="A76" s="67" t="s">
        <v>98</v>
      </c>
      <c r="B76" s="68"/>
      <c r="C76" s="68"/>
      <c r="D76" s="68"/>
      <c r="E76" s="68"/>
      <c r="F76" s="68"/>
      <c r="G76" s="68"/>
      <c r="H76" s="68"/>
      <c r="I76" s="68"/>
    </row>
    <row r="77" spans="1:9" ht="15" x14ac:dyDescent="0.2">
      <c r="A77" s="5" t="s">
        <v>105</v>
      </c>
      <c r="B77" s="6" t="s">
        <v>106</v>
      </c>
      <c r="C77" s="5" t="s">
        <v>107</v>
      </c>
      <c r="D77" s="7" t="s">
        <v>123</v>
      </c>
      <c r="E77" s="8" t="s">
        <v>124</v>
      </c>
      <c r="F77" s="8" t="s">
        <v>125</v>
      </c>
      <c r="G77" s="8" t="s">
        <v>126</v>
      </c>
      <c r="H77" s="8" t="s">
        <v>127</v>
      </c>
      <c r="I77" s="9" t="s">
        <v>420</v>
      </c>
    </row>
    <row r="78" spans="1:9" x14ac:dyDescent="0.2">
      <c r="A78" s="58" t="s">
        <v>7</v>
      </c>
      <c r="B78" s="58" t="s">
        <v>121</v>
      </c>
      <c r="C78" s="58" t="s">
        <v>98</v>
      </c>
      <c r="D78" s="61" t="s">
        <v>134</v>
      </c>
      <c r="E78" s="12" t="s">
        <v>129</v>
      </c>
      <c r="F78" s="10" t="s">
        <v>117</v>
      </c>
      <c r="G78" s="10" t="s">
        <v>118</v>
      </c>
      <c r="H78" s="11"/>
      <c r="I78" s="64">
        <f>G82</f>
        <v>261465.12</v>
      </c>
    </row>
    <row r="79" spans="1:9" x14ac:dyDescent="0.2">
      <c r="A79" s="59"/>
      <c r="B79" s="59"/>
      <c r="C79" s="59"/>
      <c r="D79" s="62"/>
      <c r="E79" s="12" t="s">
        <v>130</v>
      </c>
      <c r="F79" s="10" t="s">
        <v>239</v>
      </c>
      <c r="G79" s="10" t="s">
        <v>240</v>
      </c>
      <c r="H79" s="11"/>
      <c r="I79" s="65"/>
    </row>
    <row r="80" spans="1:9" x14ac:dyDescent="0.2">
      <c r="A80" s="59"/>
      <c r="B80" s="59"/>
      <c r="C80" s="59"/>
      <c r="D80" s="62"/>
      <c r="E80" s="12" t="s">
        <v>131</v>
      </c>
      <c r="F80" s="13">
        <v>45115</v>
      </c>
      <c r="G80" s="13">
        <v>45093</v>
      </c>
      <c r="H80" s="13"/>
      <c r="I80" s="65"/>
    </row>
    <row r="81" spans="1:9" x14ac:dyDescent="0.2">
      <c r="A81" s="59"/>
      <c r="B81" s="59"/>
      <c r="C81" s="59"/>
      <c r="D81" s="62"/>
      <c r="E81" s="12" t="s">
        <v>132</v>
      </c>
      <c r="F81" s="10" t="s">
        <v>241</v>
      </c>
      <c r="G81" s="11" t="s">
        <v>242</v>
      </c>
      <c r="H81" s="11"/>
      <c r="I81" s="65"/>
    </row>
    <row r="82" spans="1:9" x14ac:dyDescent="0.2">
      <c r="A82" s="60"/>
      <c r="B82" s="60"/>
      <c r="C82" s="60"/>
      <c r="D82" s="63"/>
      <c r="E82" s="12" t="s">
        <v>133</v>
      </c>
      <c r="F82" s="10">
        <f>E85</f>
        <v>414945.14</v>
      </c>
      <c r="G82" s="10">
        <f>4*65366.28</f>
        <v>261465.12</v>
      </c>
      <c r="H82" s="11"/>
      <c r="I82" s="66"/>
    </row>
    <row r="83" spans="1:9" ht="14.25" customHeight="1" x14ac:dyDescent="0.2">
      <c r="A83" s="53" t="s">
        <v>201</v>
      </c>
      <c r="B83" s="54"/>
      <c r="C83" s="54"/>
      <c r="D83" s="54"/>
      <c r="E83" s="54"/>
      <c r="F83" s="54"/>
      <c r="G83" s="54"/>
      <c r="H83" s="54"/>
      <c r="I83" s="55"/>
    </row>
    <row r="84" spans="1:9" ht="14.25" customHeight="1" x14ac:dyDescent="0.2">
      <c r="A84" s="53" t="s">
        <v>202</v>
      </c>
      <c r="B84" s="55"/>
      <c r="C84" s="11" t="s">
        <v>387</v>
      </c>
      <c r="D84" s="11" t="s">
        <v>388</v>
      </c>
      <c r="E84" s="11" t="s">
        <v>389</v>
      </c>
      <c r="F84" s="88" t="s">
        <v>376</v>
      </c>
      <c r="G84" s="89"/>
      <c r="H84" s="89"/>
      <c r="I84" s="90"/>
    </row>
    <row r="85" spans="1:9" x14ac:dyDescent="0.2">
      <c r="A85" s="53" t="s">
        <v>386</v>
      </c>
      <c r="B85" s="55"/>
      <c r="C85" s="21">
        <v>207472.57</v>
      </c>
      <c r="D85" s="43">
        <v>2</v>
      </c>
      <c r="E85" s="21">
        <f>C85*D85</f>
        <v>414945.14</v>
      </c>
      <c r="F85" s="91"/>
      <c r="G85" s="92"/>
      <c r="H85" s="92"/>
      <c r="I85" s="93"/>
    </row>
    <row r="86" spans="1:9" ht="14.25" customHeight="1" x14ac:dyDescent="0.2">
      <c r="A86" s="53" t="s">
        <v>390</v>
      </c>
      <c r="B86" s="55"/>
      <c r="C86" s="21">
        <v>65366.28</v>
      </c>
      <c r="D86" s="43">
        <v>4</v>
      </c>
      <c r="E86" s="21">
        <f>C86*D86</f>
        <v>261465.12</v>
      </c>
      <c r="F86" s="91"/>
      <c r="G86" s="92"/>
      <c r="H86" s="92"/>
      <c r="I86" s="93"/>
    </row>
    <row r="87" spans="1:9" ht="14.25" customHeight="1" x14ac:dyDescent="0.2">
      <c r="A87" s="53" t="s">
        <v>443</v>
      </c>
      <c r="B87" s="55"/>
      <c r="C87" s="53"/>
      <c r="D87" s="54"/>
      <c r="E87" s="55"/>
      <c r="F87" s="94"/>
      <c r="G87" s="95"/>
      <c r="H87" s="95"/>
      <c r="I87" s="96"/>
    </row>
    <row r="88" spans="1:9" x14ac:dyDescent="0.2">
      <c r="A88" s="67" t="str">
        <f>C90</f>
        <v>CLIMATIZAÇÃO</v>
      </c>
      <c r="B88" s="68"/>
      <c r="C88" s="68"/>
      <c r="D88" s="68"/>
      <c r="E88" s="68"/>
      <c r="F88" s="68"/>
      <c r="G88" s="68"/>
      <c r="H88" s="68"/>
      <c r="I88" s="68"/>
    </row>
    <row r="89" spans="1:9" ht="15" x14ac:dyDescent="0.2">
      <c r="A89" s="5" t="s">
        <v>105</v>
      </c>
      <c r="B89" s="6" t="s">
        <v>106</v>
      </c>
      <c r="C89" s="5" t="s">
        <v>107</v>
      </c>
      <c r="D89" s="7" t="s">
        <v>123</v>
      </c>
      <c r="E89" s="8" t="s">
        <v>124</v>
      </c>
      <c r="F89" s="8" t="s">
        <v>125</v>
      </c>
      <c r="G89" s="8" t="s">
        <v>126</v>
      </c>
      <c r="H89" s="8" t="s">
        <v>127</v>
      </c>
      <c r="I89" s="9" t="s">
        <v>420</v>
      </c>
    </row>
    <row r="90" spans="1:9" x14ac:dyDescent="0.2">
      <c r="A90" s="58" t="s">
        <v>1</v>
      </c>
      <c r="B90" s="58" t="s">
        <v>2</v>
      </c>
      <c r="C90" s="58" t="s">
        <v>98</v>
      </c>
      <c r="D90" s="61" t="s">
        <v>134</v>
      </c>
      <c r="E90" s="12" t="s">
        <v>129</v>
      </c>
      <c r="F90" s="10" t="s">
        <v>117</v>
      </c>
      <c r="G90" s="10" t="s">
        <v>118</v>
      </c>
      <c r="H90" s="11"/>
      <c r="I90" s="64">
        <f>G94</f>
        <v>265281.3</v>
      </c>
    </row>
    <row r="91" spans="1:9" x14ac:dyDescent="0.2">
      <c r="A91" s="59"/>
      <c r="B91" s="59"/>
      <c r="C91" s="59"/>
      <c r="D91" s="62"/>
      <c r="E91" s="12" t="s">
        <v>130</v>
      </c>
      <c r="F91" s="10" t="s">
        <v>239</v>
      </c>
      <c r="G91" s="10" t="s">
        <v>240</v>
      </c>
      <c r="H91" s="11"/>
      <c r="I91" s="65"/>
    </row>
    <row r="92" spans="1:9" x14ac:dyDescent="0.2">
      <c r="A92" s="59"/>
      <c r="B92" s="59"/>
      <c r="C92" s="59"/>
      <c r="D92" s="62"/>
      <c r="E92" s="12" t="s">
        <v>131</v>
      </c>
      <c r="F92" s="13">
        <v>45115</v>
      </c>
      <c r="G92" s="13">
        <v>45093</v>
      </c>
      <c r="H92" s="13"/>
      <c r="I92" s="65"/>
    </row>
    <row r="93" spans="1:9" x14ac:dyDescent="0.2">
      <c r="A93" s="59"/>
      <c r="B93" s="59"/>
      <c r="C93" s="59"/>
      <c r="D93" s="62"/>
      <c r="E93" s="12" t="s">
        <v>132</v>
      </c>
      <c r="F93" s="10" t="s">
        <v>241</v>
      </c>
      <c r="G93" s="11" t="s">
        <v>242</v>
      </c>
      <c r="H93" s="11"/>
      <c r="I93" s="65"/>
    </row>
    <row r="94" spans="1:9" x14ac:dyDescent="0.2">
      <c r="A94" s="60"/>
      <c r="B94" s="60"/>
      <c r="C94" s="60"/>
      <c r="D94" s="63"/>
      <c r="E94" s="12" t="s">
        <v>133</v>
      </c>
      <c r="F94" s="10">
        <f>E97</f>
        <v>399545.97</v>
      </c>
      <c r="G94" s="10">
        <f>E99</f>
        <v>265281.3</v>
      </c>
      <c r="H94" s="11"/>
      <c r="I94" s="66"/>
    </row>
    <row r="95" spans="1:9" ht="14.25" customHeight="1" x14ac:dyDescent="0.2">
      <c r="A95" s="53" t="s">
        <v>201</v>
      </c>
      <c r="B95" s="54"/>
      <c r="C95" s="54"/>
      <c r="D95" s="54"/>
      <c r="E95" s="54"/>
      <c r="F95" s="54"/>
      <c r="G95" s="54"/>
      <c r="H95" s="54"/>
      <c r="I95" s="55"/>
    </row>
    <row r="96" spans="1:9" ht="14.25" customHeight="1" x14ac:dyDescent="0.2">
      <c r="A96" s="53" t="s">
        <v>202</v>
      </c>
      <c r="B96" s="55"/>
      <c r="C96" s="11" t="s">
        <v>387</v>
      </c>
      <c r="D96" s="11" t="s">
        <v>388</v>
      </c>
      <c r="E96" s="11" t="s">
        <v>389</v>
      </c>
      <c r="F96" s="88" t="s">
        <v>376</v>
      </c>
      <c r="G96" s="89"/>
      <c r="H96" s="89"/>
      <c r="I96" s="90"/>
    </row>
    <row r="97" spans="1:9" ht="14.25" customHeight="1" x14ac:dyDescent="0.2">
      <c r="A97" s="99" t="s">
        <v>391</v>
      </c>
      <c r="B97" s="100"/>
      <c r="C97" s="21">
        <v>207472.57</v>
      </c>
      <c r="D97" s="43">
        <v>1</v>
      </c>
      <c r="E97" s="97">
        <f>(C97*D97)+(C98*D98)</f>
        <v>399545.97</v>
      </c>
      <c r="F97" s="91"/>
      <c r="G97" s="92"/>
      <c r="H97" s="92"/>
      <c r="I97" s="93"/>
    </row>
    <row r="98" spans="1:9" ht="14.25" customHeight="1" x14ac:dyDescent="0.2">
      <c r="A98" s="101"/>
      <c r="B98" s="102"/>
      <c r="C98" s="21">
        <v>192073.4</v>
      </c>
      <c r="D98" s="43">
        <v>1</v>
      </c>
      <c r="E98" s="98"/>
      <c r="F98" s="91"/>
      <c r="G98" s="92"/>
      <c r="H98" s="92"/>
      <c r="I98" s="93"/>
    </row>
    <row r="99" spans="1:9" ht="14.25" customHeight="1" x14ac:dyDescent="0.2">
      <c r="A99" s="53" t="s">
        <v>392</v>
      </c>
      <c r="B99" s="55"/>
      <c r="C99" s="21">
        <v>53056.26</v>
      </c>
      <c r="D99" s="43">
        <v>5</v>
      </c>
      <c r="E99" s="21">
        <f>C99*D99</f>
        <v>265281.3</v>
      </c>
      <c r="F99" s="91"/>
      <c r="G99" s="92"/>
      <c r="H99" s="92"/>
      <c r="I99" s="93"/>
    </row>
    <row r="100" spans="1:9" ht="14.25" customHeight="1" x14ac:dyDescent="0.2">
      <c r="A100" s="53" t="s">
        <v>443</v>
      </c>
      <c r="B100" s="55"/>
      <c r="C100" s="53"/>
      <c r="D100" s="54"/>
      <c r="E100" s="55"/>
      <c r="F100" s="94"/>
      <c r="G100" s="95"/>
      <c r="H100" s="95"/>
      <c r="I100" s="96"/>
    </row>
    <row r="101" spans="1:9" x14ac:dyDescent="0.2">
      <c r="A101" s="67" t="str">
        <f>C103</f>
        <v>CLIMATIZAÇÃO</v>
      </c>
      <c r="B101" s="68"/>
      <c r="C101" s="68"/>
      <c r="D101" s="68"/>
      <c r="E101" s="68"/>
      <c r="F101" s="68"/>
      <c r="G101" s="68"/>
      <c r="H101" s="68"/>
      <c r="I101" s="68"/>
    </row>
    <row r="102" spans="1:9" ht="15" x14ac:dyDescent="0.2">
      <c r="A102" s="5" t="s">
        <v>105</v>
      </c>
      <c r="B102" s="6" t="s">
        <v>106</v>
      </c>
      <c r="C102" s="5" t="s">
        <v>107</v>
      </c>
      <c r="D102" s="7" t="s">
        <v>123</v>
      </c>
      <c r="E102" s="8" t="s">
        <v>124</v>
      </c>
      <c r="F102" s="8" t="s">
        <v>125</v>
      </c>
      <c r="G102" s="8" t="s">
        <v>126</v>
      </c>
      <c r="H102" s="8" t="s">
        <v>127</v>
      </c>
      <c r="I102" s="9" t="s">
        <v>420</v>
      </c>
    </row>
    <row r="103" spans="1:9" x14ac:dyDescent="0.2">
      <c r="A103" s="58" t="s">
        <v>120</v>
      </c>
      <c r="B103" s="58" t="s">
        <v>119</v>
      </c>
      <c r="C103" s="58" t="s">
        <v>98</v>
      </c>
      <c r="D103" s="61" t="s">
        <v>134</v>
      </c>
      <c r="E103" s="12" t="s">
        <v>129</v>
      </c>
      <c r="F103" s="10" t="s">
        <v>117</v>
      </c>
      <c r="G103" s="10" t="s">
        <v>118</v>
      </c>
      <c r="H103" s="11"/>
      <c r="I103" s="64">
        <f>G107</f>
        <v>265281.3</v>
      </c>
    </row>
    <row r="104" spans="1:9" x14ac:dyDescent="0.2">
      <c r="A104" s="59"/>
      <c r="B104" s="59"/>
      <c r="C104" s="59"/>
      <c r="D104" s="62"/>
      <c r="E104" s="12" t="s">
        <v>130</v>
      </c>
      <c r="F104" s="10" t="s">
        <v>239</v>
      </c>
      <c r="G104" s="10" t="s">
        <v>240</v>
      </c>
      <c r="H104" s="11"/>
      <c r="I104" s="65"/>
    </row>
    <row r="105" spans="1:9" x14ac:dyDescent="0.2">
      <c r="A105" s="59"/>
      <c r="B105" s="59"/>
      <c r="C105" s="59"/>
      <c r="D105" s="62"/>
      <c r="E105" s="12" t="s">
        <v>131</v>
      </c>
      <c r="F105" s="13">
        <v>45115</v>
      </c>
      <c r="G105" s="13">
        <v>45093</v>
      </c>
      <c r="H105" s="13"/>
      <c r="I105" s="65"/>
    </row>
    <row r="106" spans="1:9" x14ac:dyDescent="0.2">
      <c r="A106" s="59"/>
      <c r="B106" s="59"/>
      <c r="C106" s="59"/>
      <c r="D106" s="62"/>
      <c r="E106" s="12" t="s">
        <v>132</v>
      </c>
      <c r="F106" s="10" t="s">
        <v>241</v>
      </c>
      <c r="G106" s="11" t="s">
        <v>242</v>
      </c>
      <c r="H106" s="11"/>
      <c r="I106" s="65"/>
    </row>
    <row r="107" spans="1:9" x14ac:dyDescent="0.2">
      <c r="A107" s="60"/>
      <c r="B107" s="60"/>
      <c r="C107" s="60"/>
      <c r="D107" s="63"/>
      <c r="E107" s="12" t="s">
        <v>133</v>
      </c>
      <c r="F107" s="10">
        <f>E110</f>
        <v>378951.37</v>
      </c>
      <c r="G107" s="10">
        <f>E112</f>
        <v>265281.3</v>
      </c>
      <c r="H107" s="11"/>
      <c r="I107" s="66"/>
    </row>
    <row r="108" spans="1:9" ht="14.25" customHeight="1" x14ac:dyDescent="0.2">
      <c r="A108" s="53" t="s">
        <v>201</v>
      </c>
      <c r="B108" s="54"/>
      <c r="C108" s="54"/>
      <c r="D108" s="54"/>
      <c r="E108" s="54"/>
      <c r="F108" s="54"/>
      <c r="G108" s="54"/>
      <c r="H108" s="54"/>
      <c r="I108" s="55"/>
    </row>
    <row r="109" spans="1:9" ht="14.25" customHeight="1" x14ac:dyDescent="0.2">
      <c r="A109" s="53" t="s">
        <v>202</v>
      </c>
      <c r="B109" s="55"/>
      <c r="C109" s="53" t="s">
        <v>243</v>
      </c>
      <c r="D109" s="54"/>
      <c r="E109" s="55"/>
      <c r="F109" s="88" t="s">
        <v>376</v>
      </c>
      <c r="G109" s="89"/>
      <c r="H109" s="89"/>
      <c r="I109" s="90"/>
    </row>
    <row r="110" spans="1:9" ht="14.25" customHeight="1" x14ac:dyDescent="0.2">
      <c r="A110" s="99" t="s">
        <v>393</v>
      </c>
      <c r="B110" s="100"/>
      <c r="C110" s="21">
        <v>207472.57</v>
      </c>
      <c r="D110" s="43">
        <v>1</v>
      </c>
      <c r="E110" s="97">
        <f>(C110*D110)+(C111*D111)</f>
        <v>378951.37</v>
      </c>
      <c r="F110" s="91"/>
      <c r="G110" s="92"/>
      <c r="H110" s="92"/>
      <c r="I110" s="93"/>
    </row>
    <row r="111" spans="1:9" x14ac:dyDescent="0.2">
      <c r="A111" s="101"/>
      <c r="B111" s="102"/>
      <c r="C111" s="21">
        <v>171478.8</v>
      </c>
      <c r="D111" s="43">
        <v>1</v>
      </c>
      <c r="E111" s="98"/>
      <c r="F111" s="91"/>
      <c r="G111" s="92"/>
      <c r="H111" s="92"/>
      <c r="I111" s="93"/>
    </row>
    <row r="112" spans="1:9" ht="14.25" customHeight="1" x14ac:dyDescent="0.2">
      <c r="A112" s="53" t="s">
        <v>392</v>
      </c>
      <c r="B112" s="55"/>
      <c r="C112" s="21">
        <v>53056.26</v>
      </c>
      <c r="D112" s="43">
        <v>5</v>
      </c>
      <c r="E112" s="21">
        <f>C112*D112</f>
        <v>265281.3</v>
      </c>
      <c r="F112" s="91"/>
      <c r="G112" s="92"/>
      <c r="H112" s="92"/>
      <c r="I112" s="93"/>
    </row>
    <row r="113" spans="1:9" ht="14.25" customHeight="1" x14ac:dyDescent="0.2">
      <c r="A113" s="53" t="s">
        <v>443</v>
      </c>
      <c r="B113" s="55"/>
      <c r="C113" s="53"/>
      <c r="D113" s="54"/>
      <c r="E113" s="55"/>
      <c r="F113" s="94"/>
      <c r="G113" s="95"/>
      <c r="H113" s="95"/>
      <c r="I113" s="96"/>
    </row>
    <row r="114" spans="1:9" x14ac:dyDescent="0.2">
      <c r="A114" s="67" t="str">
        <f>C116</f>
        <v>CLIMATIZAÇÃO</v>
      </c>
      <c r="B114" s="68"/>
      <c r="C114" s="68"/>
      <c r="D114" s="68"/>
      <c r="E114" s="68"/>
      <c r="F114" s="68"/>
      <c r="G114" s="68"/>
      <c r="H114" s="68"/>
      <c r="I114" s="68"/>
    </row>
    <row r="115" spans="1:9" ht="15" x14ac:dyDescent="0.2">
      <c r="A115" s="5" t="s">
        <v>105</v>
      </c>
      <c r="B115" s="6" t="s">
        <v>106</v>
      </c>
      <c r="C115" s="5" t="s">
        <v>107</v>
      </c>
      <c r="D115" s="7" t="s">
        <v>123</v>
      </c>
      <c r="E115" s="8" t="s">
        <v>124</v>
      </c>
      <c r="F115" s="8" t="s">
        <v>125</v>
      </c>
      <c r="G115" s="8" t="s">
        <v>126</v>
      </c>
      <c r="H115" s="8" t="s">
        <v>127</v>
      </c>
      <c r="I115" s="9" t="s">
        <v>128</v>
      </c>
    </row>
    <row r="116" spans="1:9" x14ac:dyDescent="0.2">
      <c r="A116" s="58" t="s">
        <v>11</v>
      </c>
      <c r="B116" s="58" t="s">
        <v>12</v>
      </c>
      <c r="C116" s="58" t="s">
        <v>98</v>
      </c>
      <c r="D116" s="61" t="s">
        <v>134</v>
      </c>
      <c r="E116" s="12" t="s">
        <v>129</v>
      </c>
      <c r="F116" s="10" t="s">
        <v>379</v>
      </c>
      <c r="G116" s="10" t="s">
        <v>244</v>
      </c>
      <c r="H116" s="11" t="s">
        <v>245</v>
      </c>
      <c r="I116" s="64">
        <f>MEDIAN(F120,G120,H120)</f>
        <v>7288.69</v>
      </c>
    </row>
    <row r="117" spans="1:9" x14ac:dyDescent="0.2">
      <c r="A117" s="59"/>
      <c r="B117" s="59"/>
      <c r="C117" s="59"/>
      <c r="D117" s="62"/>
      <c r="E117" s="12" t="s">
        <v>130</v>
      </c>
      <c r="F117" s="10" t="s">
        <v>246</v>
      </c>
      <c r="G117" s="10" t="s">
        <v>247</v>
      </c>
      <c r="H117" s="26">
        <v>7288.69</v>
      </c>
      <c r="I117" s="65"/>
    </row>
    <row r="118" spans="1:9" x14ac:dyDescent="0.2">
      <c r="A118" s="59"/>
      <c r="B118" s="59"/>
      <c r="C118" s="59"/>
      <c r="D118" s="62"/>
      <c r="E118" s="12" t="s">
        <v>131</v>
      </c>
      <c r="F118" s="13">
        <v>45274</v>
      </c>
      <c r="G118" s="13">
        <v>45274</v>
      </c>
      <c r="H118" s="13">
        <v>45252</v>
      </c>
      <c r="I118" s="65"/>
    </row>
    <row r="119" spans="1:9" x14ac:dyDescent="0.2">
      <c r="A119" s="59"/>
      <c r="B119" s="59"/>
      <c r="C119" s="59"/>
      <c r="D119" s="62"/>
      <c r="E119" s="12" t="s">
        <v>132</v>
      </c>
      <c r="F119" s="10" t="s">
        <v>248</v>
      </c>
      <c r="G119" s="10" t="s">
        <v>249</v>
      </c>
      <c r="H119" s="11" t="s">
        <v>250</v>
      </c>
      <c r="I119" s="65"/>
    </row>
    <row r="120" spans="1:9" x14ac:dyDescent="0.2">
      <c r="A120" s="60"/>
      <c r="B120" s="60"/>
      <c r="C120" s="60"/>
      <c r="D120" s="63"/>
      <c r="E120" s="12" t="s">
        <v>133</v>
      </c>
      <c r="F120" s="10">
        <v>7047</v>
      </c>
      <c r="G120" s="10">
        <v>7832</v>
      </c>
      <c r="H120" s="26">
        <v>7288.69</v>
      </c>
      <c r="I120" s="66"/>
    </row>
    <row r="121" spans="1:9" x14ac:dyDescent="0.2">
      <c r="A121" s="103" t="s">
        <v>447</v>
      </c>
      <c r="B121" s="104"/>
      <c r="C121" s="104"/>
      <c r="D121" s="104"/>
      <c r="E121" s="104"/>
      <c r="F121" s="104"/>
      <c r="G121" s="104"/>
      <c r="H121" s="104"/>
      <c r="I121" s="104"/>
    </row>
    <row r="122" spans="1:9" x14ac:dyDescent="0.2">
      <c r="A122" s="67" t="str">
        <f>C124</f>
        <v>CLIMATIZAÇÃO</v>
      </c>
      <c r="B122" s="68"/>
      <c r="C122" s="68"/>
      <c r="D122" s="68"/>
      <c r="E122" s="68"/>
      <c r="F122" s="68"/>
      <c r="G122" s="68"/>
      <c r="H122" s="68"/>
      <c r="I122" s="68"/>
    </row>
    <row r="123" spans="1:9" ht="15" x14ac:dyDescent="0.2">
      <c r="A123" s="5" t="s">
        <v>105</v>
      </c>
      <c r="B123" s="6" t="s">
        <v>106</v>
      </c>
      <c r="C123" s="5" t="s">
        <v>107</v>
      </c>
      <c r="D123" s="7" t="s">
        <v>123</v>
      </c>
      <c r="E123" s="8" t="s">
        <v>124</v>
      </c>
      <c r="F123" s="8" t="s">
        <v>125</v>
      </c>
      <c r="G123" s="8" t="s">
        <v>126</v>
      </c>
      <c r="H123" s="8" t="s">
        <v>127</v>
      </c>
      <c r="I123" s="9" t="s">
        <v>128</v>
      </c>
    </row>
    <row r="124" spans="1:9" x14ac:dyDescent="0.2">
      <c r="A124" s="58" t="s">
        <v>63</v>
      </c>
      <c r="B124" s="58" t="s">
        <v>64</v>
      </c>
      <c r="C124" s="58" t="s">
        <v>98</v>
      </c>
      <c r="D124" s="61" t="s">
        <v>134</v>
      </c>
      <c r="E124" s="12" t="s">
        <v>129</v>
      </c>
      <c r="F124" s="10" t="s">
        <v>394</v>
      </c>
      <c r="G124" s="10" t="s">
        <v>398</v>
      </c>
      <c r="H124" s="11" t="s">
        <v>401</v>
      </c>
      <c r="I124" s="64">
        <f>MEDIAN(F128,G128,H128)</f>
        <v>13.68</v>
      </c>
    </row>
    <row r="125" spans="1:9" x14ac:dyDescent="0.2">
      <c r="A125" s="59"/>
      <c r="B125" s="59"/>
      <c r="C125" s="59"/>
      <c r="D125" s="62"/>
      <c r="E125" s="12" t="s">
        <v>130</v>
      </c>
      <c r="F125" s="10" t="s">
        <v>395</v>
      </c>
      <c r="G125" s="10" t="s">
        <v>399</v>
      </c>
      <c r="H125" s="11" t="s">
        <v>402</v>
      </c>
      <c r="I125" s="65"/>
    </row>
    <row r="126" spans="1:9" x14ac:dyDescent="0.2">
      <c r="A126" s="59"/>
      <c r="B126" s="59"/>
      <c r="C126" s="59"/>
      <c r="D126" s="62"/>
      <c r="E126" s="12" t="s">
        <v>131</v>
      </c>
      <c r="F126" s="13">
        <v>45340</v>
      </c>
      <c r="G126" s="13">
        <f>F126</f>
        <v>45340</v>
      </c>
      <c r="H126" s="13">
        <f>G126</f>
        <v>45340</v>
      </c>
      <c r="I126" s="65"/>
    </row>
    <row r="127" spans="1:9" x14ac:dyDescent="0.2">
      <c r="A127" s="59"/>
      <c r="B127" s="59"/>
      <c r="C127" s="59"/>
      <c r="D127" s="62"/>
      <c r="E127" s="12" t="s">
        <v>132</v>
      </c>
      <c r="F127" s="10" t="s">
        <v>396</v>
      </c>
      <c r="G127" s="10" t="s">
        <v>400</v>
      </c>
      <c r="H127" s="11" t="s">
        <v>403</v>
      </c>
      <c r="I127" s="65"/>
    </row>
    <row r="128" spans="1:9" x14ac:dyDescent="0.2">
      <c r="A128" s="60"/>
      <c r="B128" s="60"/>
      <c r="C128" s="60"/>
      <c r="D128" s="63"/>
      <c r="E128" s="12" t="s">
        <v>133</v>
      </c>
      <c r="F128" s="10">
        <f>E131</f>
        <v>13.68</v>
      </c>
      <c r="G128" s="10">
        <f>E132</f>
        <v>12.02</v>
      </c>
      <c r="H128" s="20">
        <f>E133</f>
        <v>19.149999999999999</v>
      </c>
      <c r="I128" s="66"/>
    </row>
    <row r="129" spans="1:9" x14ac:dyDescent="0.2">
      <c r="A129" s="53" t="s">
        <v>201</v>
      </c>
      <c r="B129" s="54"/>
      <c r="C129" s="54"/>
      <c r="D129" s="54"/>
      <c r="E129" s="54"/>
      <c r="F129" s="54"/>
      <c r="G129" s="54"/>
      <c r="H129" s="54"/>
      <c r="I129" s="55"/>
    </row>
    <row r="130" spans="1:9" x14ac:dyDescent="0.2">
      <c r="A130" s="53" t="s">
        <v>202</v>
      </c>
      <c r="B130" s="55"/>
      <c r="C130" s="14" t="s">
        <v>203</v>
      </c>
      <c r="D130" s="15" t="s">
        <v>204</v>
      </c>
      <c r="E130" s="12" t="s">
        <v>205</v>
      </c>
      <c r="F130" s="10"/>
      <c r="G130" s="10"/>
      <c r="H130" s="20"/>
      <c r="I130" s="14"/>
    </row>
    <row r="131" spans="1:9" x14ac:dyDescent="0.2">
      <c r="A131" s="114" t="s">
        <v>397</v>
      </c>
      <c r="B131" s="55"/>
      <c r="C131" s="16">
        <v>3.61</v>
      </c>
      <c r="D131" s="17">
        <v>10.07</v>
      </c>
      <c r="E131" s="12">
        <f>C131+D131</f>
        <v>13.68</v>
      </c>
      <c r="F131" s="10"/>
      <c r="G131" s="10"/>
      <c r="H131" s="11"/>
      <c r="I131" s="14"/>
    </row>
    <row r="132" spans="1:9" x14ac:dyDescent="0.2">
      <c r="A132" s="114" t="str">
        <f>G124</f>
        <v>REFRINGÁ</v>
      </c>
      <c r="B132" s="55"/>
      <c r="C132" s="16">
        <v>1.95</v>
      </c>
      <c r="D132" s="17">
        <f>D131</f>
        <v>10.07</v>
      </c>
      <c r="E132" s="12">
        <f>C132+D132</f>
        <v>12.02</v>
      </c>
      <c r="F132" s="10"/>
      <c r="G132" s="10"/>
      <c r="H132" s="11"/>
      <c r="I132" s="14"/>
    </row>
    <row r="133" spans="1:9" x14ac:dyDescent="0.2">
      <c r="A133" s="53" t="str">
        <f>H124</f>
        <v>Frigelar Comércio</v>
      </c>
      <c r="B133" s="55"/>
      <c r="C133" s="16">
        <v>2.5</v>
      </c>
      <c r="D133" s="17">
        <v>16.649999999999999</v>
      </c>
      <c r="E133" s="12">
        <f>C133+D133</f>
        <v>19.149999999999999</v>
      </c>
      <c r="F133" s="10"/>
      <c r="G133" s="10"/>
      <c r="H133" s="11"/>
      <c r="I133" s="14"/>
    </row>
    <row r="134" spans="1:9" x14ac:dyDescent="0.2">
      <c r="A134" s="67" t="str">
        <f>C136</f>
        <v>CLIMATIZAÇÃO</v>
      </c>
      <c r="B134" s="68"/>
      <c r="C134" s="68"/>
      <c r="D134" s="68"/>
      <c r="E134" s="68"/>
      <c r="F134" s="68"/>
      <c r="G134" s="68"/>
      <c r="H134" s="68"/>
      <c r="I134" s="68"/>
    </row>
    <row r="135" spans="1:9" ht="15" x14ac:dyDescent="0.2">
      <c r="A135" s="5" t="s">
        <v>105</v>
      </c>
      <c r="B135" s="6" t="s">
        <v>106</v>
      </c>
      <c r="C135" s="5" t="s">
        <v>107</v>
      </c>
      <c r="D135" s="7" t="s">
        <v>123</v>
      </c>
      <c r="E135" s="8" t="s">
        <v>124</v>
      </c>
      <c r="F135" s="8" t="s">
        <v>125</v>
      </c>
      <c r="G135" s="8" t="s">
        <v>126</v>
      </c>
      <c r="H135" s="8" t="s">
        <v>127</v>
      </c>
      <c r="I135" s="9" t="s">
        <v>128</v>
      </c>
    </row>
    <row r="136" spans="1:9" x14ac:dyDescent="0.2">
      <c r="A136" s="58" t="s">
        <v>52</v>
      </c>
      <c r="B136" s="58" t="s">
        <v>53</v>
      </c>
      <c r="C136" s="58" t="s">
        <v>98</v>
      </c>
      <c r="D136" s="61" t="s">
        <v>134</v>
      </c>
      <c r="E136" s="12" t="s">
        <v>129</v>
      </c>
      <c r="F136" s="10" t="s">
        <v>394</v>
      </c>
      <c r="G136" s="10" t="s">
        <v>398</v>
      </c>
      <c r="H136" s="11" t="s">
        <v>401</v>
      </c>
      <c r="I136" s="64">
        <f>MEDIAN(F140,G140,H140)</f>
        <v>13.73</v>
      </c>
    </row>
    <row r="137" spans="1:9" x14ac:dyDescent="0.2">
      <c r="A137" s="59"/>
      <c r="B137" s="59"/>
      <c r="C137" s="59"/>
      <c r="D137" s="62"/>
      <c r="E137" s="12" t="s">
        <v>130</v>
      </c>
      <c r="F137" s="10" t="s">
        <v>395</v>
      </c>
      <c r="G137" s="10" t="s">
        <v>399</v>
      </c>
      <c r="H137" s="11" t="s">
        <v>402</v>
      </c>
      <c r="I137" s="65"/>
    </row>
    <row r="138" spans="1:9" x14ac:dyDescent="0.2">
      <c r="A138" s="59"/>
      <c r="B138" s="59"/>
      <c r="C138" s="59"/>
      <c r="D138" s="62"/>
      <c r="E138" s="12" t="s">
        <v>131</v>
      </c>
      <c r="F138" s="13">
        <v>45340</v>
      </c>
      <c r="G138" s="13">
        <f>F138</f>
        <v>45340</v>
      </c>
      <c r="H138" s="13">
        <f>G138</f>
        <v>45340</v>
      </c>
      <c r="I138" s="65"/>
    </row>
    <row r="139" spans="1:9" x14ac:dyDescent="0.2">
      <c r="A139" s="59"/>
      <c r="B139" s="59"/>
      <c r="C139" s="59"/>
      <c r="D139" s="62"/>
      <c r="E139" s="12" t="s">
        <v>132</v>
      </c>
      <c r="F139" s="10" t="s">
        <v>396</v>
      </c>
      <c r="G139" s="10" t="s">
        <v>400</v>
      </c>
      <c r="H139" s="11" t="s">
        <v>403</v>
      </c>
      <c r="I139" s="65"/>
    </row>
    <row r="140" spans="1:9" x14ac:dyDescent="0.2">
      <c r="A140" s="60"/>
      <c r="B140" s="60"/>
      <c r="C140" s="60"/>
      <c r="D140" s="63"/>
      <c r="E140" s="12" t="s">
        <v>133</v>
      </c>
      <c r="F140" s="10">
        <f>E143</f>
        <v>13.73</v>
      </c>
      <c r="G140" s="10">
        <f>E144</f>
        <v>12.280000000000001</v>
      </c>
      <c r="H140" s="20">
        <f>E145</f>
        <v>19.549999999999997</v>
      </c>
      <c r="I140" s="66"/>
    </row>
    <row r="141" spans="1:9" x14ac:dyDescent="0.2">
      <c r="A141" s="53" t="s">
        <v>201</v>
      </c>
      <c r="B141" s="54"/>
      <c r="C141" s="54"/>
      <c r="D141" s="54"/>
      <c r="E141" s="54"/>
      <c r="F141" s="54"/>
      <c r="G141" s="54"/>
      <c r="H141" s="54"/>
      <c r="I141" s="55"/>
    </row>
    <row r="142" spans="1:9" x14ac:dyDescent="0.2">
      <c r="A142" s="53" t="s">
        <v>202</v>
      </c>
      <c r="B142" s="55"/>
      <c r="C142" s="14" t="s">
        <v>203</v>
      </c>
      <c r="D142" s="15" t="s">
        <v>204</v>
      </c>
      <c r="E142" s="12" t="s">
        <v>205</v>
      </c>
      <c r="F142" s="10"/>
      <c r="G142" s="10"/>
      <c r="H142" s="20"/>
      <c r="I142" s="14"/>
    </row>
    <row r="143" spans="1:9" x14ac:dyDescent="0.2">
      <c r="A143" s="114" t="s">
        <v>397</v>
      </c>
      <c r="B143" s="55"/>
      <c r="C143" s="16">
        <v>3.66</v>
      </c>
      <c r="D143" s="17">
        <f>D131</f>
        <v>10.07</v>
      </c>
      <c r="E143" s="12">
        <f>C143+D143</f>
        <v>13.73</v>
      </c>
      <c r="F143" s="10"/>
      <c r="G143" s="10"/>
      <c r="H143" s="11"/>
      <c r="I143" s="14"/>
    </row>
    <row r="144" spans="1:9" x14ac:dyDescent="0.2">
      <c r="A144" s="114" t="str">
        <f>G136</f>
        <v>REFRINGÁ</v>
      </c>
      <c r="B144" s="55"/>
      <c r="C144" s="16">
        <v>2.21</v>
      </c>
      <c r="D144" s="17">
        <f>D143</f>
        <v>10.07</v>
      </c>
      <c r="E144" s="12">
        <f>C144+D144</f>
        <v>12.280000000000001</v>
      </c>
      <c r="F144" s="10"/>
      <c r="G144" s="10"/>
      <c r="H144" s="11"/>
      <c r="I144" s="14"/>
    </row>
    <row r="145" spans="1:9" x14ac:dyDescent="0.2">
      <c r="A145" s="53" t="str">
        <f>H136</f>
        <v>Frigelar Comércio</v>
      </c>
      <c r="B145" s="55"/>
      <c r="C145" s="16">
        <v>2.9</v>
      </c>
      <c r="D145" s="17">
        <v>16.649999999999999</v>
      </c>
      <c r="E145" s="12">
        <f>C145+D145</f>
        <v>19.549999999999997</v>
      </c>
      <c r="F145" s="10"/>
      <c r="G145" s="10"/>
      <c r="H145" s="11"/>
      <c r="I145" s="14"/>
    </row>
    <row r="146" spans="1:9" x14ac:dyDescent="0.2">
      <c r="A146" s="67" t="str">
        <f>C148</f>
        <v>CLIMATIZAÇÃO</v>
      </c>
      <c r="B146" s="68"/>
      <c r="C146" s="68"/>
      <c r="D146" s="68"/>
      <c r="E146" s="68"/>
      <c r="F146" s="68"/>
      <c r="G146" s="68"/>
      <c r="H146" s="68"/>
      <c r="I146" s="68"/>
    </row>
    <row r="147" spans="1:9" ht="15" x14ac:dyDescent="0.2">
      <c r="A147" s="5" t="s">
        <v>105</v>
      </c>
      <c r="B147" s="6" t="s">
        <v>106</v>
      </c>
      <c r="C147" s="5" t="s">
        <v>107</v>
      </c>
      <c r="D147" s="7" t="s">
        <v>123</v>
      </c>
      <c r="E147" s="8" t="s">
        <v>124</v>
      </c>
      <c r="F147" s="8" t="s">
        <v>125</v>
      </c>
      <c r="G147" s="8" t="s">
        <v>126</v>
      </c>
      <c r="H147" s="8" t="s">
        <v>127</v>
      </c>
      <c r="I147" s="9" t="s">
        <v>128</v>
      </c>
    </row>
    <row r="148" spans="1:9" x14ac:dyDescent="0.2">
      <c r="A148" s="58" t="s">
        <v>50</v>
      </c>
      <c r="B148" s="58" t="s">
        <v>51</v>
      </c>
      <c r="C148" s="58" t="s">
        <v>98</v>
      </c>
      <c r="D148" s="61" t="s">
        <v>134</v>
      </c>
      <c r="E148" s="12" t="s">
        <v>129</v>
      </c>
      <c r="F148" s="10" t="s">
        <v>394</v>
      </c>
      <c r="G148" s="10" t="s">
        <v>398</v>
      </c>
      <c r="H148" s="11" t="s">
        <v>401</v>
      </c>
      <c r="I148" s="64">
        <f>MEDIAN(F152,G152,H152)</f>
        <v>14.83</v>
      </c>
    </row>
    <row r="149" spans="1:9" x14ac:dyDescent="0.2">
      <c r="A149" s="59"/>
      <c r="B149" s="59"/>
      <c r="C149" s="59"/>
      <c r="D149" s="62"/>
      <c r="E149" s="12" t="s">
        <v>130</v>
      </c>
      <c r="F149" s="10" t="s">
        <v>395</v>
      </c>
      <c r="G149" s="10" t="s">
        <v>399</v>
      </c>
      <c r="H149" s="11" t="s">
        <v>402</v>
      </c>
      <c r="I149" s="65"/>
    </row>
    <row r="150" spans="1:9" x14ac:dyDescent="0.2">
      <c r="A150" s="59"/>
      <c r="B150" s="59"/>
      <c r="C150" s="59"/>
      <c r="D150" s="62"/>
      <c r="E150" s="12" t="s">
        <v>131</v>
      </c>
      <c r="F150" s="13">
        <v>45340</v>
      </c>
      <c r="G150" s="13">
        <f>F150</f>
        <v>45340</v>
      </c>
      <c r="H150" s="13">
        <f>G150</f>
        <v>45340</v>
      </c>
      <c r="I150" s="65"/>
    </row>
    <row r="151" spans="1:9" x14ac:dyDescent="0.2">
      <c r="A151" s="59"/>
      <c r="B151" s="59"/>
      <c r="C151" s="59"/>
      <c r="D151" s="62"/>
      <c r="E151" s="12" t="s">
        <v>132</v>
      </c>
      <c r="F151" s="10" t="s">
        <v>396</v>
      </c>
      <c r="G151" s="10" t="s">
        <v>400</v>
      </c>
      <c r="H151" s="11" t="s">
        <v>403</v>
      </c>
      <c r="I151" s="65"/>
    </row>
    <row r="152" spans="1:9" x14ac:dyDescent="0.2">
      <c r="A152" s="60"/>
      <c r="B152" s="60"/>
      <c r="C152" s="60"/>
      <c r="D152" s="63"/>
      <c r="E152" s="12" t="s">
        <v>133</v>
      </c>
      <c r="F152" s="10">
        <f>E155</f>
        <v>14.77</v>
      </c>
      <c r="G152" s="10">
        <f>E156</f>
        <v>14.83</v>
      </c>
      <c r="H152" s="20">
        <f>E157</f>
        <v>21.849999999999998</v>
      </c>
      <c r="I152" s="66"/>
    </row>
    <row r="153" spans="1:9" ht="14.25" customHeight="1" x14ac:dyDescent="0.2">
      <c r="A153" s="53" t="s">
        <v>201</v>
      </c>
      <c r="B153" s="54"/>
      <c r="C153" s="54"/>
      <c r="D153" s="54"/>
      <c r="E153" s="54"/>
      <c r="F153" s="54"/>
      <c r="G153" s="54"/>
      <c r="H153" s="54"/>
      <c r="I153" s="55"/>
    </row>
    <row r="154" spans="1:9" x14ac:dyDescent="0.2">
      <c r="A154" s="53" t="s">
        <v>202</v>
      </c>
      <c r="B154" s="55"/>
      <c r="C154" s="14" t="s">
        <v>203</v>
      </c>
      <c r="D154" s="15" t="s">
        <v>204</v>
      </c>
      <c r="E154" s="12" t="s">
        <v>205</v>
      </c>
      <c r="F154" s="10"/>
      <c r="G154" s="10"/>
      <c r="H154" s="20"/>
      <c r="I154" s="14"/>
    </row>
    <row r="155" spans="1:9" ht="14.25" customHeight="1" x14ac:dyDescent="0.2">
      <c r="A155" s="114" t="s">
        <v>397</v>
      </c>
      <c r="B155" s="55"/>
      <c r="C155" s="16">
        <v>4.7</v>
      </c>
      <c r="D155" s="17">
        <f>D143</f>
        <v>10.07</v>
      </c>
      <c r="E155" s="12">
        <f>C155+D155</f>
        <v>14.77</v>
      </c>
      <c r="F155" s="10"/>
      <c r="G155" s="10"/>
      <c r="H155" s="11"/>
      <c r="I155" s="14"/>
    </row>
    <row r="156" spans="1:9" ht="14.25" customHeight="1" x14ac:dyDescent="0.2">
      <c r="A156" s="114" t="str">
        <f>G148</f>
        <v>REFRINGÁ</v>
      </c>
      <c r="B156" s="55"/>
      <c r="C156" s="16">
        <v>4.76</v>
      </c>
      <c r="D156" s="17">
        <f>D155</f>
        <v>10.07</v>
      </c>
      <c r="E156" s="12">
        <f>C156+D156</f>
        <v>14.83</v>
      </c>
      <c r="F156" s="10"/>
      <c r="G156" s="10"/>
      <c r="H156" s="11"/>
      <c r="I156" s="14"/>
    </row>
    <row r="157" spans="1:9" x14ac:dyDescent="0.2">
      <c r="A157" s="53" t="str">
        <f>H148</f>
        <v>Frigelar Comércio</v>
      </c>
      <c r="B157" s="55"/>
      <c r="C157" s="16">
        <v>5.2</v>
      </c>
      <c r="D157" s="17">
        <v>16.649999999999999</v>
      </c>
      <c r="E157" s="12">
        <f>C157+D157</f>
        <v>21.849999999999998</v>
      </c>
      <c r="F157" s="10"/>
      <c r="G157" s="10"/>
      <c r="H157" s="11"/>
      <c r="I157" s="14"/>
    </row>
    <row r="158" spans="1:9" x14ac:dyDescent="0.2">
      <c r="A158" s="67" t="str">
        <f>C160</f>
        <v>INCENDIO</v>
      </c>
      <c r="B158" s="68"/>
      <c r="C158" s="68"/>
      <c r="D158" s="68"/>
      <c r="E158" s="68"/>
      <c r="F158" s="68"/>
      <c r="G158" s="68"/>
      <c r="H158" s="68"/>
      <c r="I158" s="68"/>
    </row>
    <row r="159" spans="1:9" ht="15" x14ac:dyDescent="0.2">
      <c r="A159" s="5" t="s">
        <v>105</v>
      </c>
      <c r="B159" s="6" t="s">
        <v>106</v>
      </c>
      <c r="C159" s="5" t="s">
        <v>107</v>
      </c>
      <c r="D159" s="7" t="s">
        <v>123</v>
      </c>
      <c r="E159" s="8" t="s">
        <v>124</v>
      </c>
      <c r="F159" s="8" t="s">
        <v>125</v>
      </c>
      <c r="G159" s="8" t="s">
        <v>126</v>
      </c>
      <c r="H159" s="8" t="s">
        <v>127</v>
      </c>
      <c r="I159" s="9" t="s">
        <v>128</v>
      </c>
    </row>
    <row r="160" spans="1:9" x14ac:dyDescent="0.2">
      <c r="A160" s="58" t="s">
        <v>16</v>
      </c>
      <c r="B160" s="58" t="s">
        <v>17</v>
      </c>
      <c r="C160" s="58" t="s">
        <v>102</v>
      </c>
      <c r="D160" s="61" t="s">
        <v>134</v>
      </c>
      <c r="E160" s="12" t="s">
        <v>129</v>
      </c>
      <c r="F160" s="10" t="s">
        <v>140</v>
      </c>
      <c r="G160" s="10" t="s">
        <v>143</v>
      </c>
      <c r="H160" s="11" t="s">
        <v>147</v>
      </c>
      <c r="I160" s="64">
        <f>MEDIAN(F164,G164,H164)</f>
        <v>176.77</v>
      </c>
    </row>
    <row r="161" spans="1:9" x14ac:dyDescent="0.2">
      <c r="A161" s="59"/>
      <c r="B161" s="59"/>
      <c r="C161" s="59"/>
      <c r="D161" s="62"/>
      <c r="E161" s="12" t="s">
        <v>130</v>
      </c>
      <c r="F161" s="10" t="s">
        <v>141</v>
      </c>
      <c r="G161" s="10" t="s">
        <v>144</v>
      </c>
      <c r="H161" s="10" t="s">
        <v>148</v>
      </c>
      <c r="I161" s="65"/>
    </row>
    <row r="162" spans="1:9" x14ac:dyDescent="0.2">
      <c r="A162" s="59"/>
      <c r="B162" s="59"/>
      <c r="C162" s="59"/>
      <c r="D162" s="62"/>
      <c r="E162" s="12" t="s">
        <v>131</v>
      </c>
      <c r="F162" s="13">
        <v>45328</v>
      </c>
      <c r="G162" s="13">
        <v>45328</v>
      </c>
      <c r="H162" s="13">
        <v>45328</v>
      </c>
      <c r="I162" s="65"/>
    </row>
    <row r="163" spans="1:9" x14ac:dyDescent="0.2">
      <c r="A163" s="59"/>
      <c r="B163" s="59"/>
      <c r="C163" s="59"/>
      <c r="D163" s="62"/>
      <c r="E163" s="12" t="s">
        <v>132</v>
      </c>
      <c r="F163" s="18" t="s">
        <v>142</v>
      </c>
      <c r="G163" s="19" t="s">
        <v>145</v>
      </c>
      <c r="H163" s="19" t="s">
        <v>149</v>
      </c>
      <c r="I163" s="65"/>
    </row>
    <row r="164" spans="1:9" x14ac:dyDescent="0.2">
      <c r="A164" s="60"/>
      <c r="B164" s="60"/>
      <c r="C164" s="60"/>
      <c r="D164" s="63"/>
      <c r="E164" s="12" t="s">
        <v>133</v>
      </c>
      <c r="F164" s="10">
        <f>E167</f>
        <v>176.77</v>
      </c>
      <c r="G164" s="10">
        <v>84.96</v>
      </c>
      <c r="H164" s="20">
        <f>E168</f>
        <v>258.31</v>
      </c>
      <c r="I164" s="66"/>
    </row>
    <row r="165" spans="1:9" ht="14.25" customHeight="1" x14ac:dyDescent="0.2">
      <c r="A165" s="53" t="s">
        <v>201</v>
      </c>
      <c r="B165" s="54"/>
      <c r="C165" s="54"/>
      <c r="D165" s="54"/>
      <c r="E165" s="54"/>
      <c r="F165" s="54"/>
      <c r="G165" s="54"/>
      <c r="H165" s="54"/>
      <c r="I165" s="55"/>
    </row>
    <row r="166" spans="1:9" ht="14.25" customHeight="1" x14ac:dyDescent="0.2">
      <c r="A166" s="53" t="s">
        <v>202</v>
      </c>
      <c r="B166" s="55"/>
      <c r="C166" s="14" t="s">
        <v>203</v>
      </c>
      <c r="D166" s="15" t="s">
        <v>204</v>
      </c>
      <c r="E166" s="12" t="s">
        <v>205</v>
      </c>
      <c r="F166" s="10"/>
      <c r="G166" s="10"/>
      <c r="H166" s="20"/>
      <c r="I166" s="14"/>
    </row>
    <row r="167" spans="1:9" x14ac:dyDescent="0.2">
      <c r="A167" s="53" t="s">
        <v>139</v>
      </c>
      <c r="B167" s="55"/>
      <c r="C167" s="16">
        <v>146.5</v>
      </c>
      <c r="D167" s="17">
        <v>30.27</v>
      </c>
      <c r="E167" s="12">
        <f>C167+D167</f>
        <v>176.77</v>
      </c>
      <c r="F167" s="10"/>
      <c r="G167" s="10"/>
      <c r="H167" s="11"/>
      <c r="I167" s="14"/>
    </row>
    <row r="168" spans="1:9" x14ac:dyDescent="0.2">
      <c r="A168" s="53" t="s">
        <v>146</v>
      </c>
      <c r="B168" s="55"/>
      <c r="C168" s="16">
        <v>217.89</v>
      </c>
      <c r="D168" s="17">
        <v>40.42</v>
      </c>
      <c r="E168" s="12">
        <f>C168+D168</f>
        <v>258.31</v>
      </c>
      <c r="F168" s="10"/>
      <c r="G168" s="10"/>
      <c r="H168" s="11"/>
      <c r="I168" s="14"/>
    </row>
    <row r="169" spans="1:9" x14ac:dyDescent="0.2">
      <c r="A169" s="67" t="str">
        <f>C171</f>
        <v>INCENDIO</v>
      </c>
      <c r="B169" s="68"/>
      <c r="C169" s="68"/>
      <c r="D169" s="68"/>
      <c r="E169" s="68"/>
      <c r="F169" s="68"/>
      <c r="G169" s="68"/>
      <c r="H169" s="68"/>
      <c r="I169" s="68"/>
    </row>
    <row r="170" spans="1:9" ht="15" x14ac:dyDescent="0.2">
      <c r="A170" s="5" t="s">
        <v>105</v>
      </c>
      <c r="B170" s="6" t="s">
        <v>106</v>
      </c>
      <c r="C170" s="5" t="s">
        <v>107</v>
      </c>
      <c r="D170" s="7" t="s">
        <v>123</v>
      </c>
      <c r="E170" s="8" t="s">
        <v>124</v>
      </c>
      <c r="F170" s="8" t="s">
        <v>125</v>
      </c>
      <c r="G170" s="8" t="s">
        <v>126</v>
      </c>
      <c r="H170" s="8" t="s">
        <v>127</v>
      </c>
      <c r="I170" s="9" t="s">
        <v>128</v>
      </c>
    </row>
    <row r="171" spans="1:9" x14ac:dyDescent="0.2">
      <c r="A171" s="58" t="s">
        <v>31</v>
      </c>
      <c r="B171" s="58" t="s">
        <v>32</v>
      </c>
      <c r="C171" s="58" t="s">
        <v>102</v>
      </c>
      <c r="D171" s="61" t="s">
        <v>134</v>
      </c>
      <c r="E171" s="12" t="s">
        <v>129</v>
      </c>
      <c r="F171" s="10" t="s">
        <v>159</v>
      </c>
      <c r="G171" s="10" t="s">
        <v>165</v>
      </c>
      <c r="H171" s="11" t="s">
        <v>162</v>
      </c>
      <c r="I171" s="64">
        <f>MEDIAN(F175,G175,H175)</f>
        <v>90.48</v>
      </c>
    </row>
    <row r="172" spans="1:9" x14ac:dyDescent="0.2">
      <c r="A172" s="59"/>
      <c r="B172" s="59"/>
      <c r="C172" s="59"/>
      <c r="D172" s="62"/>
      <c r="E172" s="12" t="s">
        <v>130</v>
      </c>
      <c r="F172" s="10" t="s">
        <v>160</v>
      </c>
      <c r="G172" s="10" t="s">
        <v>166</v>
      </c>
      <c r="H172" s="10" t="s">
        <v>163</v>
      </c>
      <c r="I172" s="65"/>
    </row>
    <row r="173" spans="1:9" x14ac:dyDescent="0.2">
      <c r="A173" s="59"/>
      <c r="B173" s="59"/>
      <c r="C173" s="59"/>
      <c r="D173" s="62"/>
      <c r="E173" s="12" t="s">
        <v>131</v>
      </c>
      <c r="F173" s="13">
        <v>45274</v>
      </c>
      <c r="G173" s="13">
        <v>45274</v>
      </c>
      <c r="H173" s="13">
        <v>45161</v>
      </c>
      <c r="I173" s="65"/>
    </row>
    <row r="174" spans="1:9" x14ac:dyDescent="0.2">
      <c r="A174" s="59"/>
      <c r="B174" s="59"/>
      <c r="C174" s="59"/>
      <c r="D174" s="62"/>
      <c r="E174" s="12" t="s">
        <v>132</v>
      </c>
      <c r="F174" s="10" t="s">
        <v>161</v>
      </c>
      <c r="G174" s="19" t="s">
        <v>167</v>
      </c>
      <c r="H174" s="19" t="s">
        <v>164</v>
      </c>
      <c r="I174" s="65"/>
    </row>
    <row r="175" spans="1:9" x14ac:dyDescent="0.2">
      <c r="A175" s="60"/>
      <c r="B175" s="60"/>
      <c r="C175" s="60"/>
      <c r="D175" s="63"/>
      <c r="E175" s="12" t="s">
        <v>133</v>
      </c>
      <c r="F175" s="10">
        <v>85</v>
      </c>
      <c r="G175" s="10">
        <v>98.9</v>
      </c>
      <c r="H175" s="20">
        <v>90.48</v>
      </c>
      <c r="I175" s="66"/>
    </row>
    <row r="176" spans="1:9" x14ac:dyDescent="0.2">
      <c r="A176" s="67" t="str">
        <f>C178</f>
        <v>INCENDIO</v>
      </c>
      <c r="B176" s="68"/>
      <c r="C176" s="68"/>
      <c r="D176" s="68"/>
      <c r="E176" s="68"/>
      <c r="F176" s="68"/>
      <c r="G176" s="68"/>
      <c r="H176" s="68"/>
      <c r="I176" s="68"/>
    </row>
    <row r="177" spans="1:9" ht="15" x14ac:dyDescent="0.2">
      <c r="A177" s="5" t="s">
        <v>105</v>
      </c>
      <c r="B177" s="6" t="s">
        <v>106</v>
      </c>
      <c r="C177" s="5" t="s">
        <v>107</v>
      </c>
      <c r="D177" s="7" t="s">
        <v>123</v>
      </c>
      <c r="E177" s="8" t="s">
        <v>124</v>
      </c>
      <c r="F177" s="8" t="s">
        <v>125</v>
      </c>
      <c r="G177" s="8" t="s">
        <v>126</v>
      </c>
      <c r="H177" s="8" t="s">
        <v>127</v>
      </c>
      <c r="I177" s="9" t="s">
        <v>128</v>
      </c>
    </row>
    <row r="178" spans="1:9" x14ac:dyDescent="0.2">
      <c r="A178" s="58" t="s">
        <v>42</v>
      </c>
      <c r="B178" s="58" t="s">
        <v>43</v>
      </c>
      <c r="C178" s="58" t="s">
        <v>102</v>
      </c>
      <c r="D178" s="61" t="s">
        <v>134</v>
      </c>
      <c r="E178" s="12" t="s">
        <v>129</v>
      </c>
      <c r="F178" s="10" t="s">
        <v>150</v>
      </c>
      <c r="G178" s="10" t="s">
        <v>153</v>
      </c>
      <c r="H178" s="11" t="s">
        <v>156</v>
      </c>
      <c r="I178" s="64">
        <f>MEDIAN(F182,G182,H182)</f>
        <v>297</v>
      </c>
    </row>
    <row r="179" spans="1:9" x14ac:dyDescent="0.2">
      <c r="A179" s="59"/>
      <c r="B179" s="59"/>
      <c r="C179" s="59"/>
      <c r="D179" s="62"/>
      <c r="E179" s="12" t="s">
        <v>130</v>
      </c>
      <c r="F179" s="10" t="s">
        <v>151</v>
      </c>
      <c r="G179" s="10" t="s">
        <v>154</v>
      </c>
      <c r="H179" s="11" t="s">
        <v>157</v>
      </c>
      <c r="I179" s="65"/>
    </row>
    <row r="180" spans="1:9" x14ac:dyDescent="0.2">
      <c r="A180" s="59"/>
      <c r="B180" s="59"/>
      <c r="C180" s="59"/>
      <c r="D180" s="62"/>
      <c r="E180" s="12" t="s">
        <v>131</v>
      </c>
      <c r="F180" s="13">
        <v>45166</v>
      </c>
      <c r="G180" s="13">
        <v>45167</v>
      </c>
      <c r="H180" s="13">
        <v>45166</v>
      </c>
      <c r="I180" s="65"/>
    </row>
    <row r="181" spans="1:9" x14ac:dyDescent="0.2">
      <c r="A181" s="59"/>
      <c r="B181" s="59"/>
      <c r="C181" s="59"/>
      <c r="D181" s="62"/>
      <c r="E181" s="12" t="s">
        <v>132</v>
      </c>
      <c r="F181" s="10" t="s">
        <v>152</v>
      </c>
      <c r="G181" s="10" t="s">
        <v>155</v>
      </c>
      <c r="H181" s="11" t="s">
        <v>158</v>
      </c>
      <c r="I181" s="65"/>
    </row>
    <row r="182" spans="1:9" x14ac:dyDescent="0.2">
      <c r="A182" s="60"/>
      <c r="B182" s="60"/>
      <c r="C182" s="60"/>
      <c r="D182" s="63"/>
      <c r="E182" s="12" t="s">
        <v>133</v>
      </c>
      <c r="F182" s="10">
        <v>297</v>
      </c>
      <c r="G182" s="10">
        <v>335</v>
      </c>
      <c r="H182" s="21">
        <v>180</v>
      </c>
      <c r="I182" s="66"/>
    </row>
    <row r="183" spans="1:9" x14ac:dyDescent="0.2">
      <c r="A183" s="67" t="str">
        <f>C185</f>
        <v>INCENDIO</v>
      </c>
      <c r="B183" s="68"/>
      <c r="C183" s="68"/>
      <c r="D183" s="68"/>
      <c r="E183" s="68"/>
      <c r="F183" s="68"/>
      <c r="G183" s="68"/>
      <c r="H183" s="68"/>
      <c r="I183" s="68"/>
    </row>
    <row r="184" spans="1:9" ht="15" x14ac:dyDescent="0.2">
      <c r="A184" s="5" t="s">
        <v>105</v>
      </c>
      <c r="B184" s="6" t="s">
        <v>106</v>
      </c>
      <c r="C184" s="5" t="s">
        <v>107</v>
      </c>
      <c r="D184" s="7" t="s">
        <v>123</v>
      </c>
      <c r="E184" s="8" t="s">
        <v>124</v>
      </c>
      <c r="F184" s="8" t="s">
        <v>125</v>
      </c>
      <c r="G184" s="8" t="s">
        <v>126</v>
      </c>
      <c r="H184" s="8" t="s">
        <v>127</v>
      </c>
      <c r="I184" s="9" t="s">
        <v>128</v>
      </c>
    </row>
    <row r="185" spans="1:9" x14ac:dyDescent="0.2">
      <c r="A185" s="58" t="s">
        <v>48</v>
      </c>
      <c r="B185" s="58" t="s">
        <v>49</v>
      </c>
      <c r="C185" s="58" t="s">
        <v>102</v>
      </c>
      <c r="D185" s="61" t="s">
        <v>134</v>
      </c>
      <c r="E185" s="12" t="s">
        <v>129</v>
      </c>
      <c r="F185" s="10" t="s">
        <v>259</v>
      </c>
      <c r="G185" s="11" t="s">
        <v>266</v>
      </c>
      <c r="H185" s="11" t="s">
        <v>114</v>
      </c>
      <c r="I185" s="64">
        <f>MEDIAN(F189,G189,H189)</f>
        <v>6.64</v>
      </c>
    </row>
    <row r="186" spans="1:9" x14ac:dyDescent="0.2">
      <c r="A186" s="59"/>
      <c r="B186" s="59"/>
      <c r="C186" s="59"/>
      <c r="D186" s="62"/>
      <c r="E186" s="12" t="s">
        <v>130</v>
      </c>
      <c r="F186" s="10" t="s">
        <v>260</v>
      </c>
      <c r="G186" s="10" t="s">
        <v>267</v>
      </c>
      <c r="H186" s="11" t="s">
        <v>273</v>
      </c>
      <c r="I186" s="65"/>
    </row>
    <row r="187" spans="1:9" x14ac:dyDescent="0.2">
      <c r="A187" s="59"/>
      <c r="B187" s="59"/>
      <c r="C187" s="59"/>
      <c r="D187" s="62"/>
      <c r="E187" s="12" t="s">
        <v>131</v>
      </c>
      <c r="F187" s="13">
        <v>45182</v>
      </c>
      <c r="G187" s="13">
        <v>45258</v>
      </c>
      <c r="H187" s="13">
        <v>45329</v>
      </c>
      <c r="I187" s="65"/>
    </row>
    <row r="188" spans="1:9" x14ac:dyDescent="0.2">
      <c r="A188" s="59"/>
      <c r="B188" s="59"/>
      <c r="C188" s="59"/>
      <c r="D188" s="62"/>
      <c r="E188" s="12" t="s">
        <v>132</v>
      </c>
      <c r="F188" s="10" t="s">
        <v>261</v>
      </c>
      <c r="G188" s="19" t="s">
        <v>268</v>
      </c>
      <c r="H188" s="11" t="s">
        <v>272</v>
      </c>
      <c r="I188" s="65"/>
    </row>
    <row r="189" spans="1:9" x14ac:dyDescent="0.2">
      <c r="A189" s="60"/>
      <c r="B189" s="60"/>
      <c r="C189" s="60"/>
      <c r="D189" s="63"/>
      <c r="E189" s="12" t="s">
        <v>133</v>
      </c>
      <c r="F189" s="10">
        <v>13.12</v>
      </c>
      <c r="G189" s="10">
        <v>6.64</v>
      </c>
      <c r="H189" s="21">
        <f>F192</f>
        <v>4.97</v>
      </c>
      <c r="I189" s="66"/>
    </row>
    <row r="190" spans="1:9" x14ac:dyDescent="0.2">
      <c r="A190" s="53" t="s">
        <v>201</v>
      </c>
      <c r="B190" s="54"/>
      <c r="C190" s="54"/>
      <c r="D190" s="54"/>
      <c r="E190" s="54"/>
      <c r="F190" s="54"/>
      <c r="G190" s="54"/>
      <c r="H190" s="54"/>
      <c r="I190" s="55"/>
    </row>
    <row r="191" spans="1:9" ht="15" thickBot="1" x14ac:dyDescent="0.25">
      <c r="A191" s="53" t="s">
        <v>202</v>
      </c>
      <c r="B191" s="55"/>
      <c r="C191" s="14" t="s">
        <v>450</v>
      </c>
      <c r="D191" s="15" t="s">
        <v>199</v>
      </c>
      <c r="E191" s="12" t="s">
        <v>451</v>
      </c>
      <c r="F191" s="118"/>
      <c r="G191" s="10"/>
      <c r="H191" s="20"/>
      <c r="I191" s="14"/>
    </row>
    <row r="192" spans="1:9" x14ac:dyDescent="0.2">
      <c r="A192" s="53" t="s">
        <v>452</v>
      </c>
      <c r="B192" s="55"/>
      <c r="C192" s="16">
        <v>648.6</v>
      </c>
      <c r="D192" s="17">
        <v>141</v>
      </c>
      <c r="E192" s="117">
        <f>TRUNC((C192/D192),2)</f>
        <v>4.5999999999999996</v>
      </c>
      <c r="F192" s="119">
        <f>E192+E193</f>
        <v>4.97</v>
      </c>
      <c r="G192" s="48"/>
      <c r="H192" s="11"/>
      <c r="I192" s="14"/>
    </row>
    <row r="193" spans="1:9" ht="15" thickBot="1" x14ac:dyDescent="0.25">
      <c r="A193" s="53" t="s">
        <v>453</v>
      </c>
      <c r="B193" s="55"/>
      <c r="C193" s="115">
        <v>53.02</v>
      </c>
      <c r="D193" s="116">
        <f>D192</f>
        <v>141</v>
      </c>
      <c r="E193" s="117">
        <f>TRUNC((C193/D193),2)</f>
        <v>0.37</v>
      </c>
      <c r="F193" s="120"/>
      <c r="G193" s="40"/>
      <c r="H193" s="27"/>
      <c r="I193" s="37"/>
    </row>
    <row r="194" spans="1:9" x14ac:dyDescent="0.2">
      <c r="A194" s="47"/>
      <c r="B194" s="27"/>
      <c r="C194" s="115"/>
      <c r="D194" s="116"/>
      <c r="E194" s="39"/>
      <c r="F194" s="49"/>
      <c r="G194" s="40"/>
      <c r="H194" s="27"/>
      <c r="I194" s="37"/>
    </row>
    <row r="195" spans="1:9" x14ac:dyDescent="0.2">
      <c r="A195" s="67" t="str">
        <f>C197</f>
        <v>INCENDIO</v>
      </c>
      <c r="B195" s="68"/>
      <c r="C195" s="68"/>
      <c r="D195" s="68"/>
      <c r="E195" s="68"/>
      <c r="F195" s="68"/>
      <c r="G195" s="68"/>
      <c r="H195" s="68"/>
      <c r="I195" s="68"/>
    </row>
    <row r="196" spans="1:9" ht="15" x14ac:dyDescent="0.2">
      <c r="A196" s="5" t="s">
        <v>105</v>
      </c>
      <c r="B196" s="6" t="s">
        <v>106</v>
      </c>
      <c r="C196" s="5" t="s">
        <v>107</v>
      </c>
      <c r="D196" s="7" t="s">
        <v>123</v>
      </c>
      <c r="E196" s="8" t="s">
        <v>124</v>
      </c>
      <c r="F196" s="8" t="s">
        <v>125</v>
      </c>
      <c r="G196" s="8" t="s">
        <v>126</v>
      </c>
      <c r="H196" s="8" t="s">
        <v>127</v>
      </c>
      <c r="I196" s="9" t="s">
        <v>128</v>
      </c>
    </row>
    <row r="197" spans="1:9" x14ac:dyDescent="0.2">
      <c r="A197" s="58" t="s">
        <v>56</v>
      </c>
      <c r="B197" s="58" t="s">
        <v>57</v>
      </c>
      <c r="C197" s="58" t="s">
        <v>102</v>
      </c>
      <c r="D197" s="61" t="s">
        <v>134</v>
      </c>
      <c r="E197" s="12" t="s">
        <v>129</v>
      </c>
      <c r="F197" s="10" t="s">
        <v>159</v>
      </c>
      <c r="G197" s="11" t="s">
        <v>162</v>
      </c>
      <c r="H197" s="10" t="s">
        <v>165</v>
      </c>
      <c r="I197" s="64">
        <f>MEDIAN(F201,G201,H201)</f>
        <v>64.040000000000006</v>
      </c>
    </row>
    <row r="198" spans="1:9" x14ac:dyDescent="0.2">
      <c r="A198" s="59"/>
      <c r="B198" s="59"/>
      <c r="C198" s="59"/>
      <c r="D198" s="62"/>
      <c r="E198" s="12" t="s">
        <v>130</v>
      </c>
      <c r="F198" s="10" t="s">
        <v>160</v>
      </c>
      <c r="G198" s="10" t="s">
        <v>163</v>
      </c>
      <c r="H198" s="10" t="s">
        <v>166</v>
      </c>
      <c r="I198" s="65"/>
    </row>
    <row r="199" spans="1:9" x14ac:dyDescent="0.2">
      <c r="A199" s="59"/>
      <c r="B199" s="59"/>
      <c r="C199" s="59"/>
      <c r="D199" s="62"/>
      <c r="E199" s="12" t="s">
        <v>131</v>
      </c>
      <c r="F199" s="13">
        <v>45274</v>
      </c>
      <c r="G199" s="13">
        <v>45161</v>
      </c>
      <c r="H199" s="13">
        <v>45274</v>
      </c>
      <c r="I199" s="65"/>
    </row>
    <row r="200" spans="1:9" x14ac:dyDescent="0.2">
      <c r="A200" s="59"/>
      <c r="B200" s="59"/>
      <c r="C200" s="59"/>
      <c r="D200" s="62"/>
      <c r="E200" s="12" t="s">
        <v>132</v>
      </c>
      <c r="F200" s="10" t="s">
        <v>161</v>
      </c>
      <c r="G200" s="19" t="s">
        <v>164</v>
      </c>
      <c r="H200" s="19" t="s">
        <v>167</v>
      </c>
      <c r="I200" s="65"/>
    </row>
    <row r="201" spans="1:9" x14ac:dyDescent="0.2">
      <c r="A201" s="60"/>
      <c r="B201" s="60"/>
      <c r="C201" s="60"/>
      <c r="D201" s="63"/>
      <c r="E201" s="12" t="s">
        <v>133</v>
      </c>
      <c r="F201" s="10">
        <v>95</v>
      </c>
      <c r="G201" s="10">
        <v>59.4</v>
      </c>
      <c r="H201" s="10">
        <v>64.040000000000006</v>
      </c>
      <c r="I201" s="66"/>
    </row>
    <row r="202" spans="1:9" x14ac:dyDescent="0.2">
      <c r="A202" s="67" t="str">
        <f>C215</f>
        <v>INCENDIO</v>
      </c>
      <c r="B202" s="68"/>
      <c r="C202" s="68"/>
      <c r="D202" s="68"/>
      <c r="E202" s="68"/>
      <c r="F202" s="68"/>
      <c r="G202" s="68"/>
      <c r="H202" s="68"/>
      <c r="I202" s="68"/>
    </row>
    <row r="203" spans="1:9" ht="15" x14ac:dyDescent="0.2">
      <c r="A203" s="5" t="s">
        <v>105</v>
      </c>
      <c r="B203" s="6" t="s">
        <v>106</v>
      </c>
      <c r="C203" s="5" t="s">
        <v>107</v>
      </c>
      <c r="D203" s="7" t="s">
        <v>123</v>
      </c>
      <c r="E203" s="8" t="s">
        <v>124</v>
      </c>
      <c r="F203" s="8" t="s">
        <v>125</v>
      </c>
      <c r="G203" s="8" t="s">
        <v>126</v>
      </c>
      <c r="H203" s="8" t="s">
        <v>127</v>
      </c>
      <c r="I203" s="9" t="s">
        <v>128</v>
      </c>
    </row>
    <row r="204" spans="1:9" x14ac:dyDescent="0.2">
      <c r="A204" s="58" t="s">
        <v>430</v>
      </c>
      <c r="B204" s="58" t="s">
        <v>431</v>
      </c>
      <c r="C204" s="58" t="s">
        <v>102</v>
      </c>
      <c r="D204" s="61" t="s">
        <v>134</v>
      </c>
      <c r="E204" s="12" t="s">
        <v>129</v>
      </c>
      <c r="F204" s="10" t="s">
        <v>159</v>
      </c>
      <c r="G204" s="11" t="s">
        <v>162</v>
      </c>
      <c r="H204" s="10" t="s">
        <v>165</v>
      </c>
      <c r="I204" s="64">
        <f>MEDIAN(F208,G208,H208)</f>
        <v>1134</v>
      </c>
    </row>
    <row r="205" spans="1:9" x14ac:dyDescent="0.2">
      <c r="A205" s="59"/>
      <c r="B205" s="59"/>
      <c r="C205" s="59"/>
      <c r="D205" s="62"/>
      <c r="E205" s="12" t="s">
        <v>130</v>
      </c>
      <c r="F205" s="10" t="s">
        <v>160</v>
      </c>
      <c r="G205" s="10" t="s">
        <v>163</v>
      </c>
      <c r="H205" s="10" t="s">
        <v>166</v>
      </c>
      <c r="I205" s="65"/>
    </row>
    <row r="206" spans="1:9" x14ac:dyDescent="0.2">
      <c r="A206" s="59"/>
      <c r="B206" s="59"/>
      <c r="C206" s="59"/>
      <c r="D206" s="62"/>
      <c r="E206" s="12" t="s">
        <v>131</v>
      </c>
      <c r="F206" s="13">
        <v>45274</v>
      </c>
      <c r="G206" s="13">
        <v>45161</v>
      </c>
      <c r="H206" s="13">
        <v>45274</v>
      </c>
      <c r="I206" s="65"/>
    </row>
    <row r="207" spans="1:9" x14ac:dyDescent="0.2">
      <c r="A207" s="59"/>
      <c r="B207" s="59"/>
      <c r="C207" s="59"/>
      <c r="D207" s="62"/>
      <c r="E207" s="12" t="s">
        <v>132</v>
      </c>
      <c r="F207" s="10" t="s">
        <v>161</v>
      </c>
      <c r="G207" s="19" t="s">
        <v>164</v>
      </c>
      <c r="H207" s="19" t="s">
        <v>167</v>
      </c>
      <c r="I207" s="65"/>
    </row>
    <row r="208" spans="1:9" x14ac:dyDescent="0.2">
      <c r="A208" s="60"/>
      <c r="B208" s="60"/>
      <c r="C208" s="60"/>
      <c r="D208" s="63"/>
      <c r="E208" s="12" t="s">
        <v>133</v>
      </c>
      <c r="F208" s="10">
        <v>1134</v>
      </c>
      <c r="G208" s="10">
        <v>1547</v>
      </c>
      <c r="H208" s="10">
        <f>E211</f>
        <v>921</v>
      </c>
      <c r="I208" s="66"/>
    </row>
    <row r="209" spans="1:9" x14ac:dyDescent="0.2">
      <c r="A209" s="53" t="s">
        <v>201</v>
      </c>
      <c r="B209" s="54"/>
      <c r="C209" s="54"/>
      <c r="D209" s="54"/>
      <c r="E209" s="54"/>
      <c r="F209" s="54"/>
      <c r="G209" s="54"/>
      <c r="H209" s="54"/>
      <c r="I209" s="55"/>
    </row>
    <row r="210" spans="1:9" x14ac:dyDescent="0.2">
      <c r="A210" s="53" t="s">
        <v>202</v>
      </c>
      <c r="B210" s="55"/>
      <c r="C210" s="14" t="s">
        <v>432</v>
      </c>
      <c r="D210" s="15" t="s">
        <v>433</v>
      </c>
      <c r="E210" s="12" t="s">
        <v>205</v>
      </c>
      <c r="F210" s="10"/>
      <c r="G210" s="10"/>
      <c r="H210" s="20"/>
      <c r="I210" s="14"/>
    </row>
    <row r="211" spans="1:9" x14ac:dyDescent="0.2">
      <c r="A211" s="53" t="s">
        <v>165</v>
      </c>
      <c r="B211" s="55"/>
      <c r="C211" s="16">
        <v>812</v>
      </c>
      <c r="D211" s="17">
        <v>109</v>
      </c>
      <c r="E211" s="12">
        <f>C211+D211</f>
        <v>921</v>
      </c>
      <c r="F211" s="56"/>
      <c r="G211" s="69"/>
      <c r="H211" s="69"/>
      <c r="I211" s="57"/>
    </row>
    <row r="212" spans="1:9" x14ac:dyDescent="0.2">
      <c r="A212" s="67" t="str">
        <f>C222</f>
        <v>INCENDIO</v>
      </c>
      <c r="B212" s="68"/>
      <c r="C212" s="68"/>
      <c r="D212" s="68"/>
      <c r="E212" s="68"/>
      <c r="F212" s="68"/>
      <c r="G212" s="68"/>
      <c r="H212" s="68"/>
      <c r="I212" s="68"/>
    </row>
    <row r="213" spans="1:9" x14ac:dyDescent="0.2">
      <c r="A213" s="44"/>
      <c r="B213" s="45"/>
      <c r="C213" s="45"/>
      <c r="D213" s="45"/>
      <c r="E213" s="45"/>
      <c r="F213" s="45"/>
      <c r="G213" s="45"/>
      <c r="H213" s="45"/>
      <c r="I213" s="45"/>
    </row>
    <row r="214" spans="1:9" ht="15" x14ac:dyDescent="0.2">
      <c r="A214" s="5" t="s">
        <v>105</v>
      </c>
      <c r="B214" s="6" t="s">
        <v>106</v>
      </c>
      <c r="C214" s="5" t="s">
        <v>107</v>
      </c>
      <c r="D214" s="7" t="s">
        <v>123</v>
      </c>
      <c r="E214" s="8" t="s">
        <v>124</v>
      </c>
      <c r="F214" s="8" t="s">
        <v>125</v>
      </c>
      <c r="G214" s="8" t="s">
        <v>126</v>
      </c>
      <c r="H214" s="8" t="s">
        <v>127</v>
      </c>
      <c r="I214" s="9" t="s">
        <v>128</v>
      </c>
    </row>
    <row r="215" spans="1:9" x14ac:dyDescent="0.2">
      <c r="A215" s="58" t="s">
        <v>72</v>
      </c>
      <c r="B215" s="58" t="s">
        <v>73</v>
      </c>
      <c r="C215" s="58" t="s">
        <v>102</v>
      </c>
      <c r="D215" s="61" t="s">
        <v>134</v>
      </c>
      <c r="E215" s="12" t="s">
        <v>129</v>
      </c>
      <c r="F215" s="10" t="s">
        <v>159</v>
      </c>
      <c r="G215" s="11" t="s">
        <v>162</v>
      </c>
      <c r="H215" s="10" t="s">
        <v>165</v>
      </c>
      <c r="I215" s="64">
        <f>MEDIAN(F219,G219,H219)</f>
        <v>68</v>
      </c>
    </row>
    <row r="216" spans="1:9" x14ac:dyDescent="0.2">
      <c r="A216" s="59"/>
      <c r="B216" s="59"/>
      <c r="C216" s="59"/>
      <c r="D216" s="62"/>
      <c r="E216" s="12" t="s">
        <v>130</v>
      </c>
      <c r="F216" s="10" t="s">
        <v>160</v>
      </c>
      <c r="G216" s="10" t="s">
        <v>163</v>
      </c>
      <c r="H216" s="10" t="s">
        <v>166</v>
      </c>
      <c r="I216" s="65"/>
    </row>
    <row r="217" spans="1:9" x14ac:dyDescent="0.2">
      <c r="A217" s="59"/>
      <c r="B217" s="59"/>
      <c r="C217" s="59"/>
      <c r="D217" s="62"/>
      <c r="E217" s="12" t="s">
        <v>131</v>
      </c>
      <c r="F217" s="13">
        <v>45274</v>
      </c>
      <c r="G217" s="13">
        <v>45161</v>
      </c>
      <c r="H217" s="13">
        <v>45274</v>
      </c>
      <c r="I217" s="65"/>
    </row>
    <row r="218" spans="1:9" x14ac:dyDescent="0.2">
      <c r="A218" s="59"/>
      <c r="B218" s="59"/>
      <c r="C218" s="59"/>
      <c r="D218" s="62"/>
      <c r="E218" s="12" t="s">
        <v>132</v>
      </c>
      <c r="F218" s="10" t="s">
        <v>161</v>
      </c>
      <c r="G218" s="19" t="s">
        <v>164</v>
      </c>
      <c r="H218" s="19" t="s">
        <v>167</v>
      </c>
      <c r="I218" s="65"/>
    </row>
    <row r="219" spans="1:9" x14ac:dyDescent="0.2">
      <c r="A219" s="60"/>
      <c r="B219" s="60"/>
      <c r="C219" s="60"/>
      <c r="D219" s="63"/>
      <c r="E219" s="12" t="s">
        <v>133</v>
      </c>
      <c r="F219" s="10">
        <v>90</v>
      </c>
      <c r="G219" s="10">
        <v>64.599999999999994</v>
      </c>
      <c r="H219" s="10">
        <v>68</v>
      </c>
      <c r="I219" s="66"/>
    </row>
    <row r="220" spans="1:9" x14ac:dyDescent="0.2">
      <c r="A220" s="67" t="str">
        <f>C222</f>
        <v>INCENDIO</v>
      </c>
      <c r="B220" s="68"/>
      <c r="C220" s="68"/>
      <c r="D220" s="68"/>
      <c r="E220" s="68"/>
      <c r="F220" s="68"/>
      <c r="G220" s="68"/>
      <c r="H220" s="68"/>
      <c r="I220" s="68"/>
    </row>
    <row r="221" spans="1:9" ht="15" x14ac:dyDescent="0.2">
      <c r="A221" s="5" t="s">
        <v>105</v>
      </c>
      <c r="B221" s="6" t="s">
        <v>106</v>
      </c>
      <c r="C221" s="5" t="s">
        <v>107</v>
      </c>
      <c r="D221" s="7" t="s">
        <v>123</v>
      </c>
      <c r="E221" s="8" t="s">
        <v>124</v>
      </c>
      <c r="F221" s="8" t="s">
        <v>125</v>
      </c>
      <c r="G221" s="8" t="s">
        <v>126</v>
      </c>
      <c r="H221" s="8" t="s">
        <v>127</v>
      </c>
      <c r="I221" s="9" t="s">
        <v>128</v>
      </c>
    </row>
    <row r="222" spans="1:9" x14ac:dyDescent="0.2">
      <c r="A222" s="58" t="s">
        <v>79</v>
      </c>
      <c r="B222" s="58" t="s">
        <v>80</v>
      </c>
      <c r="C222" s="58" t="s">
        <v>102</v>
      </c>
      <c r="D222" s="61" t="s">
        <v>134</v>
      </c>
      <c r="E222" s="12" t="s">
        <v>129</v>
      </c>
      <c r="F222" s="10" t="s">
        <v>159</v>
      </c>
      <c r="G222" s="11" t="s">
        <v>162</v>
      </c>
      <c r="H222" s="10" t="s">
        <v>165</v>
      </c>
      <c r="I222" s="64">
        <f>MEDIAN(F226,G226,H226)</f>
        <v>57.98</v>
      </c>
    </row>
    <row r="223" spans="1:9" x14ac:dyDescent="0.2">
      <c r="A223" s="59"/>
      <c r="B223" s="59"/>
      <c r="C223" s="59"/>
      <c r="D223" s="62"/>
      <c r="E223" s="12" t="s">
        <v>130</v>
      </c>
      <c r="F223" s="10" t="s">
        <v>160</v>
      </c>
      <c r="G223" s="10" t="s">
        <v>163</v>
      </c>
      <c r="H223" s="10" t="s">
        <v>166</v>
      </c>
      <c r="I223" s="65"/>
    </row>
    <row r="224" spans="1:9" x14ac:dyDescent="0.2">
      <c r="A224" s="59"/>
      <c r="B224" s="59"/>
      <c r="C224" s="59"/>
      <c r="D224" s="62"/>
      <c r="E224" s="12" t="s">
        <v>131</v>
      </c>
      <c r="F224" s="13">
        <v>45274</v>
      </c>
      <c r="G224" s="13">
        <v>45161</v>
      </c>
      <c r="H224" s="13">
        <v>45274</v>
      </c>
      <c r="I224" s="65"/>
    </row>
    <row r="225" spans="1:9" x14ac:dyDescent="0.2">
      <c r="A225" s="59"/>
      <c r="B225" s="59"/>
      <c r="C225" s="59"/>
      <c r="D225" s="62"/>
      <c r="E225" s="12" t="s">
        <v>132</v>
      </c>
      <c r="F225" s="10" t="s">
        <v>161</v>
      </c>
      <c r="G225" s="19" t="s">
        <v>164</v>
      </c>
      <c r="H225" s="19" t="s">
        <v>167</v>
      </c>
      <c r="I225" s="65"/>
    </row>
    <row r="226" spans="1:9" x14ac:dyDescent="0.2">
      <c r="A226" s="60"/>
      <c r="B226" s="60"/>
      <c r="C226" s="60"/>
      <c r="D226" s="63"/>
      <c r="E226" s="12" t="s">
        <v>133</v>
      </c>
      <c r="F226" s="10">
        <v>52</v>
      </c>
      <c r="G226" s="10">
        <v>57.98</v>
      </c>
      <c r="H226" s="10">
        <v>63</v>
      </c>
      <c r="I226" s="66"/>
    </row>
    <row r="227" spans="1:9" x14ac:dyDescent="0.2">
      <c r="A227" s="67" t="str">
        <f>C229</f>
        <v>METALICA</v>
      </c>
      <c r="B227" s="68"/>
      <c r="C227" s="68"/>
      <c r="D227" s="68"/>
      <c r="E227" s="68"/>
      <c r="F227" s="68"/>
      <c r="G227" s="68"/>
      <c r="H227" s="68"/>
      <c r="I227" s="68"/>
    </row>
    <row r="228" spans="1:9" ht="15" x14ac:dyDescent="0.2">
      <c r="A228" s="5" t="s">
        <v>105</v>
      </c>
      <c r="B228" s="6" t="s">
        <v>106</v>
      </c>
      <c r="C228" s="5" t="s">
        <v>107</v>
      </c>
      <c r="D228" s="7" t="s">
        <v>123</v>
      </c>
      <c r="E228" s="8" t="s">
        <v>124</v>
      </c>
      <c r="F228" s="8" t="s">
        <v>125</v>
      </c>
      <c r="G228" s="8" t="s">
        <v>126</v>
      </c>
      <c r="H228" s="8" t="s">
        <v>127</v>
      </c>
      <c r="I228" s="9" t="s">
        <v>128</v>
      </c>
    </row>
    <row r="229" spans="1:9" x14ac:dyDescent="0.2">
      <c r="A229" s="58" t="s">
        <v>5</v>
      </c>
      <c r="B229" s="58" t="s">
        <v>6</v>
      </c>
      <c r="C229" s="58" t="s">
        <v>99</v>
      </c>
      <c r="D229" s="61" t="s">
        <v>134</v>
      </c>
      <c r="E229" s="12" t="s">
        <v>129</v>
      </c>
      <c r="F229" s="10" t="s">
        <v>168</v>
      </c>
      <c r="G229" s="10" t="s">
        <v>173</v>
      </c>
      <c r="H229" s="11" t="s">
        <v>176</v>
      </c>
      <c r="I229" s="64">
        <f>MEDIAN(F233,G233,H233)</f>
        <v>15.7</v>
      </c>
    </row>
    <row r="230" spans="1:9" x14ac:dyDescent="0.2">
      <c r="A230" s="59"/>
      <c r="B230" s="59"/>
      <c r="C230" s="59"/>
      <c r="D230" s="62"/>
      <c r="E230" s="12" t="s">
        <v>130</v>
      </c>
      <c r="F230" s="10" t="s">
        <v>169</v>
      </c>
      <c r="G230" s="10" t="s">
        <v>174</v>
      </c>
      <c r="H230" s="11" t="s">
        <v>177</v>
      </c>
      <c r="I230" s="65"/>
    </row>
    <row r="231" spans="1:9" x14ac:dyDescent="0.2">
      <c r="A231" s="59"/>
      <c r="B231" s="59"/>
      <c r="C231" s="59"/>
      <c r="D231" s="62"/>
      <c r="E231" s="12" t="s">
        <v>131</v>
      </c>
      <c r="F231" s="13">
        <v>45223</v>
      </c>
      <c r="G231" s="13">
        <v>45168</v>
      </c>
      <c r="H231" s="13">
        <v>45168</v>
      </c>
      <c r="I231" s="65"/>
    </row>
    <row r="232" spans="1:9" x14ac:dyDescent="0.2">
      <c r="A232" s="59"/>
      <c r="B232" s="59"/>
      <c r="C232" s="59"/>
      <c r="D232" s="62"/>
      <c r="E232" s="12" t="s">
        <v>132</v>
      </c>
      <c r="F232" s="10" t="s">
        <v>170</v>
      </c>
      <c r="G232" s="10" t="s">
        <v>175</v>
      </c>
      <c r="H232" s="11" t="s">
        <v>178</v>
      </c>
      <c r="I232" s="65"/>
    </row>
    <row r="233" spans="1:9" x14ac:dyDescent="0.2">
      <c r="A233" s="60"/>
      <c r="B233" s="60"/>
      <c r="C233" s="60"/>
      <c r="D233" s="63"/>
      <c r="E233" s="12" t="s">
        <v>133</v>
      </c>
      <c r="F233" s="10">
        <v>16</v>
      </c>
      <c r="G233" s="10">
        <v>15</v>
      </c>
      <c r="H233" s="20">
        <f>F238</f>
        <v>15.7</v>
      </c>
      <c r="I233" s="66"/>
    </row>
    <row r="234" spans="1:9" x14ac:dyDescent="0.2">
      <c r="A234" s="53" t="s">
        <v>197</v>
      </c>
      <c r="B234" s="54"/>
      <c r="C234" s="54"/>
      <c r="D234" s="54"/>
      <c r="E234" s="54"/>
      <c r="F234" s="54"/>
      <c r="G234" s="54"/>
      <c r="H234" s="54"/>
      <c r="I234" s="55"/>
    </row>
    <row r="235" spans="1:9" x14ac:dyDescent="0.2">
      <c r="A235" s="23"/>
      <c r="B235" s="24"/>
      <c r="C235" s="14" t="s">
        <v>198</v>
      </c>
      <c r="D235" s="15" t="s">
        <v>199</v>
      </c>
      <c r="E235" s="12" t="s">
        <v>123</v>
      </c>
      <c r="F235" s="10" t="s">
        <v>200</v>
      </c>
      <c r="G235" s="10"/>
      <c r="H235" s="20"/>
      <c r="I235" s="14"/>
    </row>
    <row r="236" spans="1:9" x14ac:dyDescent="0.2">
      <c r="A236" s="56" t="s">
        <v>168</v>
      </c>
      <c r="B236" s="57"/>
      <c r="C236" s="16">
        <v>7612.8</v>
      </c>
      <c r="D236" s="22">
        <v>475.8</v>
      </c>
      <c r="E236" s="12" t="s">
        <v>171</v>
      </c>
      <c r="F236" s="10">
        <f>TRUNC((C236/D236),2)</f>
        <v>16</v>
      </c>
      <c r="G236" s="12" t="s">
        <v>172</v>
      </c>
      <c r="H236" s="11"/>
      <c r="I236" s="14"/>
    </row>
    <row r="237" spans="1:9" x14ac:dyDescent="0.2">
      <c r="A237" s="56" t="s">
        <v>173</v>
      </c>
      <c r="B237" s="57"/>
      <c r="C237" s="16">
        <v>7137</v>
      </c>
      <c r="D237" s="22">
        <v>475.8</v>
      </c>
      <c r="E237" s="12" t="s">
        <v>171</v>
      </c>
      <c r="F237" s="10">
        <f>TRUNC((C237/D237),2)</f>
        <v>15</v>
      </c>
      <c r="G237" s="12" t="s">
        <v>172</v>
      </c>
      <c r="H237" s="11"/>
      <c r="I237" s="14"/>
    </row>
    <row r="238" spans="1:9" x14ac:dyDescent="0.2">
      <c r="A238" s="56" t="s">
        <v>176</v>
      </c>
      <c r="B238" s="57"/>
      <c r="C238" s="16">
        <v>7470.06</v>
      </c>
      <c r="D238" s="22">
        <v>475.8</v>
      </c>
      <c r="E238" s="12" t="s">
        <v>171</v>
      </c>
      <c r="F238" s="10">
        <f>TRUNC((C238/D238),2)</f>
        <v>15.7</v>
      </c>
      <c r="G238" s="12" t="s">
        <v>172</v>
      </c>
      <c r="H238" s="11"/>
      <c r="I238" s="14"/>
    </row>
    <row r="239" spans="1:9" x14ac:dyDescent="0.2">
      <c r="A239" s="67" t="str">
        <f>C241</f>
        <v>ELETRICA/LOGICA</v>
      </c>
      <c r="B239" s="68"/>
      <c r="C239" s="68"/>
      <c r="D239" s="68"/>
      <c r="E239" s="68"/>
      <c r="F239" s="68"/>
      <c r="G239" s="68"/>
      <c r="H239" s="68"/>
      <c r="I239" s="68"/>
    </row>
    <row r="240" spans="1:9" ht="15" x14ac:dyDescent="0.2">
      <c r="A240" s="5" t="s">
        <v>105</v>
      </c>
      <c r="B240" s="6" t="s">
        <v>106</v>
      </c>
      <c r="C240" s="5" t="s">
        <v>107</v>
      </c>
      <c r="D240" s="7" t="s">
        <v>123</v>
      </c>
      <c r="E240" s="8" t="s">
        <v>124</v>
      </c>
      <c r="F240" s="8" t="s">
        <v>125</v>
      </c>
      <c r="G240" s="8" t="s">
        <v>126</v>
      </c>
      <c r="H240" s="8" t="s">
        <v>127</v>
      </c>
      <c r="I240" s="9" t="s">
        <v>128</v>
      </c>
    </row>
    <row r="241" spans="1:9" x14ac:dyDescent="0.2">
      <c r="A241" s="58" t="s">
        <v>39</v>
      </c>
      <c r="B241" s="58" t="s">
        <v>40</v>
      </c>
      <c r="C241" s="58" t="s">
        <v>100</v>
      </c>
      <c r="D241" s="61" t="s">
        <v>134</v>
      </c>
      <c r="E241" s="12" t="s">
        <v>129</v>
      </c>
      <c r="F241" s="10" t="s">
        <v>179</v>
      </c>
      <c r="G241" s="10" t="s">
        <v>185</v>
      </c>
      <c r="H241" s="11" t="s">
        <v>188</v>
      </c>
      <c r="I241" s="64">
        <f>MEDIAN(F245,G245,H245)</f>
        <v>24</v>
      </c>
    </row>
    <row r="242" spans="1:9" x14ac:dyDescent="0.2">
      <c r="A242" s="59"/>
      <c r="B242" s="59"/>
      <c r="C242" s="59"/>
      <c r="D242" s="62"/>
      <c r="E242" s="12" t="s">
        <v>130</v>
      </c>
      <c r="F242" s="10" t="s">
        <v>180</v>
      </c>
      <c r="G242" s="10" t="s">
        <v>186</v>
      </c>
      <c r="H242" s="11" t="s">
        <v>189</v>
      </c>
      <c r="I242" s="65"/>
    </row>
    <row r="243" spans="1:9" x14ac:dyDescent="0.2">
      <c r="A243" s="59"/>
      <c r="B243" s="59"/>
      <c r="C243" s="59"/>
      <c r="D243" s="62"/>
      <c r="E243" s="12" t="s">
        <v>131</v>
      </c>
      <c r="F243" s="13">
        <v>45223</v>
      </c>
      <c r="G243" s="13">
        <f>F243</f>
        <v>45223</v>
      </c>
      <c r="H243" s="13">
        <f>G243</f>
        <v>45223</v>
      </c>
      <c r="I243" s="65"/>
    </row>
    <row r="244" spans="1:9" x14ac:dyDescent="0.2">
      <c r="A244" s="59"/>
      <c r="B244" s="59"/>
      <c r="C244" s="59"/>
      <c r="D244" s="62"/>
      <c r="E244" s="12" t="s">
        <v>132</v>
      </c>
      <c r="F244" s="10" t="s">
        <v>184</v>
      </c>
      <c r="G244" s="10" t="s">
        <v>187</v>
      </c>
      <c r="H244" s="11" t="s">
        <v>190</v>
      </c>
      <c r="I244" s="65"/>
    </row>
    <row r="245" spans="1:9" x14ac:dyDescent="0.2">
      <c r="A245" s="60"/>
      <c r="B245" s="60"/>
      <c r="C245" s="60"/>
      <c r="D245" s="63"/>
      <c r="E245" s="12" t="s">
        <v>133</v>
      </c>
      <c r="F245" s="10">
        <f>F248</f>
        <v>20.350000000000001</v>
      </c>
      <c r="G245" s="10">
        <f>F249</f>
        <v>24</v>
      </c>
      <c r="H245" s="11">
        <v>26.65</v>
      </c>
      <c r="I245" s="66"/>
    </row>
    <row r="246" spans="1:9" x14ac:dyDescent="0.2">
      <c r="A246" s="53" t="s">
        <v>197</v>
      </c>
      <c r="B246" s="54"/>
      <c r="C246" s="54"/>
      <c r="D246" s="54"/>
      <c r="E246" s="54"/>
      <c r="F246" s="54"/>
      <c r="G246" s="54"/>
      <c r="H246" s="54"/>
      <c r="I246" s="55"/>
    </row>
    <row r="247" spans="1:9" x14ac:dyDescent="0.2">
      <c r="A247" s="23"/>
      <c r="B247" s="24"/>
      <c r="C247" s="14" t="s">
        <v>198</v>
      </c>
      <c r="D247" s="15" t="s">
        <v>199</v>
      </c>
      <c r="E247" s="12" t="s">
        <v>123</v>
      </c>
      <c r="F247" s="10" t="s">
        <v>200</v>
      </c>
      <c r="G247" s="10"/>
      <c r="H247" s="20"/>
      <c r="I247" s="14"/>
    </row>
    <row r="248" spans="1:9" x14ac:dyDescent="0.2">
      <c r="A248" s="56" t="s">
        <v>181</v>
      </c>
      <c r="B248" s="57"/>
      <c r="C248" s="16">
        <v>61.05</v>
      </c>
      <c r="D248" s="22">
        <v>3</v>
      </c>
      <c r="E248" s="12" t="s">
        <v>182</v>
      </c>
      <c r="F248" s="10">
        <f>TRUNC((C248/D248),2)</f>
        <v>20.350000000000001</v>
      </c>
      <c r="G248" s="12" t="s">
        <v>183</v>
      </c>
      <c r="H248" s="11"/>
      <c r="I248" s="14"/>
    </row>
    <row r="249" spans="1:9" x14ac:dyDescent="0.2">
      <c r="A249" s="56" t="s">
        <v>185</v>
      </c>
      <c r="B249" s="57"/>
      <c r="C249" s="16">
        <v>72</v>
      </c>
      <c r="D249" s="22">
        <v>3</v>
      </c>
      <c r="E249" s="12" t="s">
        <v>182</v>
      </c>
      <c r="F249" s="10">
        <f>TRUNC((C249/D249),2)</f>
        <v>24</v>
      </c>
      <c r="G249" s="12" t="s">
        <v>183</v>
      </c>
      <c r="H249" s="11"/>
      <c r="I249" s="14"/>
    </row>
    <row r="250" spans="1:9" x14ac:dyDescent="0.2">
      <c r="A250" s="56" t="s">
        <v>188</v>
      </c>
      <c r="B250" s="57"/>
      <c r="C250" s="16">
        <v>79.95</v>
      </c>
      <c r="D250" s="22">
        <v>3</v>
      </c>
      <c r="E250" s="12" t="s">
        <v>182</v>
      </c>
      <c r="F250" s="10">
        <f>TRUNC((C250/D250),2)</f>
        <v>26.65</v>
      </c>
      <c r="G250" s="12" t="s">
        <v>183</v>
      </c>
      <c r="H250" s="11"/>
      <c r="I250" s="14"/>
    </row>
    <row r="251" spans="1:9" x14ac:dyDescent="0.2">
      <c r="A251" s="67" t="str">
        <f>C253</f>
        <v>ELETRICA/LOGICA</v>
      </c>
      <c r="B251" s="68"/>
      <c r="C251" s="68"/>
      <c r="D251" s="68"/>
      <c r="E251" s="68"/>
      <c r="F251" s="68"/>
      <c r="G251" s="68"/>
      <c r="H251" s="68"/>
      <c r="I251" s="68"/>
    </row>
    <row r="252" spans="1:9" ht="15" x14ac:dyDescent="0.2">
      <c r="A252" s="5" t="s">
        <v>105</v>
      </c>
      <c r="B252" s="6" t="s">
        <v>106</v>
      </c>
      <c r="C252" s="5" t="s">
        <v>107</v>
      </c>
      <c r="D252" s="7" t="s">
        <v>123</v>
      </c>
      <c r="E252" s="8" t="s">
        <v>124</v>
      </c>
      <c r="F252" s="8" t="s">
        <v>125</v>
      </c>
      <c r="G252" s="8" t="s">
        <v>126</v>
      </c>
      <c r="H252" s="8" t="s">
        <v>127</v>
      </c>
      <c r="I252" s="9" t="s">
        <v>128</v>
      </c>
    </row>
    <row r="253" spans="1:9" x14ac:dyDescent="0.2">
      <c r="A253" s="58" t="s">
        <v>77</v>
      </c>
      <c r="B253" s="58" t="s">
        <v>78</v>
      </c>
      <c r="C253" s="58" t="s">
        <v>100</v>
      </c>
      <c r="D253" s="61" t="s">
        <v>134</v>
      </c>
      <c r="E253" s="12" t="s">
        <v>129</v>
      </c>
      <c r="F253" s="10" t="s">
        <v>179</v>
      </c>
      <c r="G253" s="10" t="s">
        <v>185</v>
      </c>
      <c r="H253" s="11" t="s">
        <v>188</v>
      </c>
      <c r="I253" s="64">
        <f>MEDIAN(F257,G257,H257)</f>
        <v>33.35</v>
      </c>
    </row>
    <row r="254" spans="1:9" x14ac:dyDescent="0.2">
      <c r="A254" s="59"/>
      <c r="B254" s="59"/>
      <c r="C254" s="59"/>
      <c r="D254" s="62"/>
      <c r="E254" s="12" t="s">
        <v>130</v>
      </c>
      <c r="F254" s="10" t="s">
        <v>180</v>
      </c>
      <c r="G254" s="10" t="s">
        <v>186</v>
      </c>
      <c r="H254" s="11" t="s">
        <v>189</v>
      </c>
      <c r="I254" s="65"/>
    </row>
    <row r="255" spans="1:9" x14ac:dyDescent="0.2">
      <c r="A255" s="59"/>
      <c r="B255" s="59"/>
      <c r="C255" s="59"/>
      <c r="D255" s="62"/>
      <c r="E255" s="12" t="s">
        <v>131</v>
      </c>
      <c r="F255" s="13">
        <v>45223</v>
      </c>
      <c r="G255" s="13">
        <f>F255</f>
        <v>45223</v>
      </c>
      <c r="H255" s="13">
        <f>G255</f>
        <v>45223</v>
      </c>
      <c r="I255" s="65"/>
    </row>
    <row r="256" spans="1:9" x14ac:dyDescent="0.2">
      <c r="A256" s="59"/>
      <c r="B256" s="59"/>
      <c r="C256" s="59"/>
      <c r="D256" s="62"/>
      <c r="E256" s="12" t="s">
        <v>132</v>
      </c>
      <c r="F256" s="10" t="s">
        <v>184</v>
      </c>
      <c r="G256" s="10" t="s">
        <v>187</v>
      </c>
      <c r="H256" s="11" t="s">
        <v>190</v>
      </c>
      <c r="I256" s="65"/>
    </row>
    <row r="257" spans="1:9" x14ac:dyDescent="0.2">
      <c r="A257" s="60"/>
      <c r="B257" s="60"/>
      <c r="C257" s="60"/>
      <c r="D257" s="63"/>
      <c r="E257" s="12" t="s">
        <v>133</v>
      </c>
      <c r="F257" s="10">
        <f>F260+I260</f>
        <v>30.33</v>
      </c>
      <c r="G257" s="10">
        <f>F261</f>
        <v>40.06</v>
      </c>
      <c r="H257" s="20">
        <f>F262</f>
        <v>33.35</v>
      </c>
      <c r="I257" s="66"/>
    </row>
    <row r="258" spans="1:9" x14ac:dyDescent="0.2">
      <c r="A258" s="53" t="s">
        <v>197</v>
      </c>
      <c r="B258" s="54"/>
      <c r="C258" s="54"/>
      <c r="D258" s="54"/>
      <c r="E258" s="54"/>
      <c r="F258" s="54"/>
      <c r="G258" s="54"/>
      <c r="H258" s="54"/>
      <c r="I258" s="55"/>
    </row>
    <row r="259" spans="1:9" x14ac:dyDescent="0.2">
      <c r="A259" s="23"/>
      <c r="B259" s="24"/>
      <c r="C259" s="14" t="s">
        <v>198</v>
      </c>
      <c r="D259" s="15" t="s">
        <v>199</v>
      </c>
      <c r="E259" s="12" t="s">
        <v>123</v>
      </c>
      <c r="F259" s="10" t="s">
        <v>200</v>
      </c>
      <c r="G259" s="10"/>
      <c r="H259" s="20"/>
      <c r="I259" s="14"/>
    </row>
    <row r="260" spans="1:9" x14ac:dyDescent="0.2">
      <c r="A260" s="56" t="s">
        <v>181</v>
      </c>
      <c r="B260" s="57"/>
      <c r="C260" s="16">
        <v>90.99</v>
      </c>
      <c r="D260" s="22">
        <v>3</v>
      </c>
      <c r="E260" s="12" t="s">
        <v>182</v>
      </c>
      <c r="F260" s="10">
        <f>TRUNC((C260/D260),2)</f>
        <v>30.33</v>
      </c>
      <c r="G260" s="12" t="s">
        <v>183</v>
      </c>
      <c r="H260" s="11"/>
      <c r="I260" s="14"/>
    </row>
    <row r="261" spans="1:9" x14ac:dyDescent="0.2">
      <c r="A261" s="56" t="s">
        <v>185</v>
      </c>
      <c r="B261" s="57"/>
      <c r="C261" s="16">
        <v>120.18</v>
      </c>
      <c r="D261" s="22">
        <v>3</v>
      </c>
      <c r="E261" s="12" t="s">
        <v>182</v>
      </c>
      <c r="F261" s="10">
        <f>TRUNC((C261/D261),2)</f>
        <v>40.06</v>
      </c>
      <c r="G261" s="12" t="s">
        <v>183</v>
      </c>
      <c r="H261" s="11"/>
      <c r="I261" s="14"/>
    </row>
    <row r="262" spans="1:9" x14ac:dyDescent="0.2">
      <c r="A262" s="56" t="s">
        <v>188</v>
      </c>
      <c r="B262" s="57"/>
      <c r="C262" s="16">
        <v>100.05</v>
      </c>
      <c r="D262" s="22">
        <v>3</v>
      </c>
      <c r="E262" s="12" t="s">
        <v>182</v>
      </c>
      <c r="F262" s="10">
        <f>TRUNC((C262/D262),2)</f>
        <v>33.35</v>
      </c>
      <c r="G262" s="12" t="s">
        <v>183</v>
      </c>
      <c r="H262" s="11"/>
      <c r="I262" s="14"/>
    </row>
    <row r="263" spans="1:9" x14ac:dyDescent="0.2">
      <c r="A263" s="67" t="str">
        <f>C265</f>
        <v>ELETRICA/LOGICA</v>
      </c>
      <c r="B263" s="68"/>
      <c r="C263" s="68"/>
      <c r="D263" s="68"/>
      <c r="E263" s="68"/>
      <c r="F263" s="68"/>
      <c r="G263" s="68"/>
      <c r="H263" s="68"/>
      <c r="I263" s="68"/>
    </row>
    <row r="264" spans="1:9" ht="15" x14ac:dyDescent="0.2">
      <c r="A264" s="5" t="s">
        <v>105</v>
      </c>
      <c r="B264" s="6" t="s">
        <v>106</v>
      </c>
      <c r="C264" s="5" t="s">
        <v>107</v>
      </c>
      <c r="D264" s="7" t="s">
        <v>123</v>
      </c>
      <c r="E264" s="8" t="s">
        <v>124</v>
      </c>
      <c r="F264" s="8" t="s">
        <v>125</v>
      </c>
      <c r="G264" s="8" t="s">
        <v>126</v>
      </c>
      <c r="H264" s="8" t="s">
        <v>127</v>
      </c>
      <c r="I264" s="9" t="s">
        <v>128</v>
      </c>
    </row>
    <row r="265" spans="1:9" x14ac:dyDescent="0.2">
      <c r="A265" s="58" t="s">
        <v>24</v>
      </c>
      <c r="B265" s="58" t="s">
        <v>25</v>
      </c>
      <c r="C265" s="58" t="s">
        <v>100</v>
      </c>
      <c r="D265" s="61" t="s">
        <v>134</v>
      </c>
      <c r="E265" s="12" t="s">
        <v>129</v>
      </c>
      <c r="F265" s="10" t="s">
        <v>191</v>
      </c>
      <c r="G265" s="11" t="s">
        <v>188</v>
      </c>
      <c r="H265" s="10" t="s">
        <v>185</v>
      </c>
      <c r="I265" s="64">
        <f>MEDIAN(F269,G269,H269)</f>
        <v>36.979999999999997</v>
      </c>
    </row>
    <row r="266" spans="1:9" x14ac:dyDescent="0.2">
      <c r="A266" s="59"/>
      <c r="B266" s="59"/>
      <c r="C266" s="59"/>
      <c r="D266" s="62"/>
      <c r="E266" s="12" t="s">
        <v>130</v>
      </c>
      <c r="F266" s="10" t="s">
        <v>192</v>
      </c>
      <c r="G266" s="11" t="s">
        <v>189</v>
      </c>
      <c r="H266" s="10" t="s">
        <v>186</v>
      </c>
      <c r="I266" s="65"/>
    </row>
    <row r="267" spans="1:9" x14ac:dyDescent="0.2">
      <c r="A267" s="59"/>
      <c r="B267" s="59"/>
      <c r="C267" s="59"/>
      <c r="D267" s="62"/>
      <c r="E267" s="12" t="s">
        <v>131</v>
      </c>
      <c r="F267" s="13">
        <v>45239</v>
      </c>
      <c r="G267" s="13">
        <f>F267</f>
        <v>45239</v>
      </c>
      <c r="H267" s="13">
        <f>G255</f>
        <v>45223</v>
      </c>
      <c r="I267" s="65"/>
    </row>
    <row r="268" spans="1:9" x14ac:dyDescent="0.2">
      <c r="A268" s="59"/>
      <c r="B268" s="59"/>
      <c r="C268" s="59"/>
      <c r="D268" s="62"/>
      <c r="E268" s="12" t="s">
        <v>132</v>
      </c>
      <c r="F268" s="10" t="s">
        <v>193</v>
      </c>
      <c r="G268" s="11" t="s">
        <v>190</v>
      </c>
      <c r="H268" s="10" t="s">
        <v>187</v>
      </c>
      <c r="I268" s="65"/>
    </row>
    <row r="269" spans="1:9" x14ac:dyDescent="0.2">
      <c r="A269" s="60"/>
      <c r="B269" s="60"/>
      <c r="C269" s="60"/>
      <c r="D269" s="63"/>
      <c r="E269" s="12" t="s">
        <v>133</v>
      </c>
      <c r="F269" s="10">
        <f>F272</f>
        <v>26.88</v>
      </c>
      <c r="G269" s="20">
        <f>F273</f>
        <v>36.979999999999997</v>
      </c>
      <c r="H269" s="10">
        <f>F274</f>
        <v>45</v>
      </c>
      <c r="I269" s="66"/>
    </row>
    <row r="270" spans="1:9" x14ac:dyDescent="0.2">
      <c r="A270" s="53" t="s">
        <v>197</v>
      </c>
      <c r="B270" s="54"/>
      <c r="C270" s="54"/>
      <c r="D270" s="54"/>
      <c r="E270" s="54"/>
      <c r="F270" s="54"/>
      <c r="G270" s="54"/>
      <c r="H270" s="54"/>
      <c r="I270" s="55"/>
    </row>
    <row r="271" spans="1:9" x14ac:dyDescent="0.2">
      <c r="A271" s="23"/>
      <c r="B271" s="24"/>
      <c r="C271" s="14" t="s">
        <v>198</v>
      </c>
      <c r="D271" s="15" t="s">
        <v>199</v>
      </c>
      <c r="E271" s="12" t="s">
        <v>123</v>
      </c>
      <c r="F271" s="10" t="s">
        <v>200</v>
      </c>
      <c r="G271" s="10"/>
      <c r="H271" s="20"/>
      <c r="I271" s="14"/>
    </row>
    <row r="272" spans="1:9" x14ac:dyDescent="0.2">
      <c r="A272" s="56" t="s">
        <v>191</v>
      </c>
      <c r="B272" s="57"/>
      <c r="C272" s="16">
        <v>80.64</v>
      </c>
      <c r="D272" s="22">
        <v>3</v>
      </c>
      <c r="E272" s="12" t="s">
        <v>182</v>
      </c>
      <c r="F272" s="10">
        <f>TRUNC((C272/D272),2)</f>
        <v>26.88</v>
      </c>
      <c r="G272" s="12" t="s">
        <v>183</v>
      </c>
      <c r="H272" s="11"/>
      <c r="I272" s="14"/>
    </row>
    <row r="273" spans="1:9" x14ac:dyDescent="0.2">
      <c r="A273" s="56" t="s">
        <v>188</v>
      </c>
      <c r="B273" s="57"/>
      <c r="C273" s="16">
        <v>110.95</v>
      </c>
      <c r="D273" s="22">
        <v>3</v>
      </c>
      <c r="E273" s="12" t="s">
        <v>182</v>
      </c>
      <c r="F273" s="10">
        <f>TRUNC((C273/D273),2)</f>
        <v>36.979999999999997</v>
      </c>
      <c r="G273" s="12" t="s">
        <v>183</v>
      </c>
      <c r="H273" s="11"/>
      <c r="I273" s="14"/>
    </row>
    <row r="274" spans="1:9" x14ac:dyDescent="0.2">
      <c r="A274" s="56" t="s">
        <v>185</v>
      </c>
      <c r="B274" s="57"/>
      <c r="C274" s="16">
        <v>135</v>
      </c>
      <c r="D274" s="22">
        <v>3</v>
      </c>
      <c r="E274" s="12" t="s">
        <v>182</v>
      </c>
      <c r="F274" s="10">
        <f>TRUNC((C274/D274),2)</f>
        <v>45</v>
      </c>
      <c r="G274" s="12" t="s">
        <v>183</v>
      </c>
      <c r="H274" s="11"/>
      <c r="I274" s="14"/>
    </row>
    <row r="275" spans="1:9" x14ac:dyDescent="0.2">
      <c r="A275" s="67" t="str">
        <f>C277</f>
        <v>ELETRICA/LOGICA</v>
      </c>
      <c r="B275" s="68"/>
      <c r="C275" s="68"/>
      <c r="D275" s="68"/>
      <c r="E275" s="68"/>
      <c r="F275" s="68"/>
      <c r="G275" s="68"/>
      <c r="H275" s="68"/>
      <c r="I275" s="68"/>
    </row>
    <row r="276" spans="1:9" ht="15" x14ac:dyDescent="0.2">
      <c r="A276" s="28" t="s">
        <v>105</v>
      </c>
      <c r="B276" s="29" t="s">
        <v>106</v>
      </c>
      <c r="C276" s="28" t="s">
        <v>107</v>
      </c>
      <c r="D276" s="30" t="s">
        <v>123</v>
      </c>
      <c r="E276" s="31" t="s">
        <v>124</v>
      </c>
      <c r="F276" s="31" t="s">
        <v>125</v>
      </c>
      <c r="G276" s="31" t="s">
        <v>126</v>
      </c>
      <c r="H276" s="31" t="s">
        <v>127</v>
      </c>
      <c r="I276" s="32" t="s">
        <v>420</v>
      </c>
    </row>
    <row r="277" spans="1:9" x14ac:dyDescent="0.2">
      <c r="A277" s="58" t="s">
        <v>84</v>
      </c>
      <c r="B277" s="85" t="s">
        <v>85</v>
      </c>
      <c r="C277" s="85" t="s">
        <v>100</v>
      </c>
      <c r="D277" s="72" t="s">
        <v>134</v>
      </c>
      <c r="E277" s="33" t="s">
        <v>129</v>
      </c>
      <c r="F277" s="34" t="s">
        <v>280</v>
      </c>
      <c r="G277" s="34" t="s">
        <v>283</v>
      </c>
      <c r="H277" s="35"/>
      <c r="I277" s="64">
        <f>G281</f>
        <v>55.84</v>
      </c>
    </row>
    <row r="278" spans="1:9" x14ac:dyDescent="0.2">
      <c r="A278" s="59"/>
      <c r="B278" s="86"/>
      <c r="C278" s="86"/>
      <c r="D278" s="73"/>
      <c r="E278" s="33" t="s">
        <v>130</v>
      </c>
      <c r="F278" s="34" t="s">
        <v>281</v>
      </c>
      <c r="G278" s="34" t="s">
        <v>285</v>
      </c>
      <c r="H278" s="35"/>
      <c r="I278" s="65"/>
    </row>
    <row r="279" spans="1:9" x14ac:dyDescent="0.2">
      <c r="A279" s="59"/>
      <c r="B279" s="86"/>
      <c r="C279" s="86"/>
      <c r="D279" s="73"/>
      <c r="E279" s="33" t="s">
        <v>131</v>
      </c>
      <c r="F279" s="36">
        <v>45329</v>
      </c>
      <c r="G279" s="36">
        <f>F279</f>
        <v>45329</v>
      </c>
      <c r="H279" s="36"/>
      <c r="I279" s="65"/>
    </row>
    <row r="280" spans="1:9" x14ac:dyDescent="0.2">
      <c r="A280" s="59"/>
      <c r="B280" s="86"/>
      <c r="C280" s="86"/>
      <c r="D280" s="73"/>
      <c r="E280" s="33" t="s">
        <v>132</v>
      </c>
      <c r="F280" s="34" t="s">
        <v>282</v>
      </c>
      <c r="G280" s="34" t="s">
        <v>284</v>
      </c>
      <c r="H280" s="35"/>
      <c r="I280" s="65"/>
    </row>
    <row r="281" spans="1:9" x14ac:dyDescent="0.2">
      <c r="A281" s="60"/>
      <c r="B281" s="87"/>
      <c r="C281" s="87"/>
      <c r="D281" s="74"/>
      <c r="E281" s="33" t="s">
        <v>133</v>
      </c>
      <c r="F281" s="34">
        <f>G285</f>
        <v>149.97</v>
      </c>
      <c r="G281" s="34">
        <f>G287</f>
        <v>55.84</v>
      </c>
      <c r="H281" s="35"/>
      <c r="I281" s="66"/>
    </row>
    <row r="282" spans="1:9" x14ac:dyDescent="0.2">
      <c r="A282" s="53" t="s">
        <v>197</v>
      </c>
      <c r="B282" s="54"/>
      <c r="C282" s="54"/>
      <c r="D282" s="54"/>
      <c r="E282" s="54"/>
      <c r="F282" s="54"/>
      <c r="G282" s="54"/>
      <c r="H282" s="54"/>
      <c r="I282" s="55"/>
    </row>
    <row r="283" spans="1:9" x14ac:dyDescent="0.2">
      <c r="A283" s="23"/>
      <c r="B283" s="24"/>
      <c r="C283" s="14" t="s">
        <v>198</v>
      </c>
      <c r="D283" s="15" t="s">
        <v>199</v>
      </c>
      <c r="E283" s="12" t="s">
        <v>123</v>
      </c>
      <c r="F283" s="10" t="s">
        <v>200</v>
      </c>
      <c r="G283" s="10"/>
      <c r="H283" s="105" t="s">
        <v>404</v>
      </c>
      <c r="I283" s="106"/>
    </row>
    <row r="284" spans="1:9" x14ac:dyDescent="0.2">
      <c r="A284" s="56" t="str">
        <f>F277</f>
        <v>Elétrica Zan</v>
      </c>
      <c r="B284" s="57"/>
      <c r="C284" s="16">
        <v>151.94999999999999</v>
      </c>
      <c r="D284" s="22">
        <v>3</v>
      </c>
      <c r="E284" s="12" t="s">
        <v>182</v>
      </c>
      <c r="F284" s="10">
        <f>TRUNC((C284/D284),2)</f>
        <v>50.65</v>
      </c>
      <c r="G284" s="12" t="s">
        <v>183</v>
      </c>
      <c r="H284" s="107"/>
      <c r="I284" s="108"/>
    </row>
    <row r="285" spans="1:9" x14ac:dyDescent="0.2">
      <c r="A285" s="50" t="s">
        <v>448</v>
      </c>
      <c r="B285" s="51"/>
      <c r="C285" s="51"/>
      <c r="D285" s="51"/>
      <c r="E285" s="52"/>
      <c r="F285" s="10">
        <v>99.32</v>
      </c>
      <c r="G285" s="12">
        <f>F284+F285</f>
        <v>149.97</v>
      </c>
      <c r="H285" s="107"/>
      <c r="I285" s="108"/>
    </row>
    <row r="286" spans="1:9" x14ac:dyDescent="0.2">
      <c r="A286" s="56" t="str">
        <f>G277</f>
        <v>ELÉTRICA SILVEIRA</v>
      </c>
      <c r="B286" s="57"/>
      <c r="C286" s="16">
        <v>113.97</v>
      </c>
      <c r="D286" s="22">
        <v>3</v>
      </c>
      <c r="E286" s="12" t="s">
        <v>182</v>
      </c>
      <c r="F286" s="10">
        <f>TRUNC((C286/D286),2)</f>
        <v>37.99</v>
      </c>
      <c r="G286" s="12" t="s">
        <v>183</v>
      </c>
      <c r="H286" s="109"/>
      <c r="I286" s="110"/>
    </row>
    <row r="287" spans="1:9" x14ac:dyDescent="0.2">
      <c r="A287" s="50" t="s">
        <v>449</v>
      </c>
      <c r="B287" s="51"/>
      <c r="C287" s="51"/>
      <c r="D287" s="51"/>
      <c r="E287" s="52"/>
      <c r="F287" s="10">
        <v>17.850000000000001</v>
      </c>
      <c r="G287" s="12">
        <f>F286+F287</f>
        <v>55.84</v>
      </c>
      <c r="H287" s="41"/>
      <c r="I287" s="41"/>
    </row>
    <row r="288" spans="1:9" x14ac:dyDescent="0.2">
      <c r="A288" s="67" t="str">
        <f>C290</f>
        <v>ELETRICA/LOGICA</v>
      </c>
      <c r="B288" s="68"/>
      <c r="C288" s="68"/>
      <c r="D288" s="68"/>
      <c r="E288" s="68"/>
      <c r="F288" s="68"/>
      <c r="G288" s="68"/>
      <c r="H288" s="68"/>
      <c r="I288" s="68"/>
    </row>
    <row r="289" spans="1:9" ht="15" x14ac:dyDescent="0.2">
      <c r="A289" s="5" t="s">
        <v>105</v>
      </c>
      <c r="B289" s="6" t="s">
        <v>106</v>
      </c>
      <c r="C289" s="5" t="s">
        <v>107</v>
      </c>
      <c r="D289" s="7" t="s">
        <v>123</v>
      </c>
      <c r="E289" s="8" t="s">
        <v>124</v>
      </c>
      <c r="F289" s="8" t="s">
        <v>125</v>
      </c>
      <c r="G289" s="8" t="s">
        <v>126</v>
      </c>
      <c r="H289" s="8" t="s">
        <v>127</v>
      </c>
      <c r="I289" s="9" t="s">
        <v>128</v>
      </c>
    </row>
    <row r="290" spans="1:9" x14ac:dyDescent="0.2">
      <c r="A290" s="58" t="s">
        <v>9</v>
      </c>
      <c r="B290" s="58" t="s">
        <v>10</v>
      </c>
      <c r="C290" s="58" t="s">
        <v>100</v>
      </c>
      <c r="D290" s="61" t="s">
        <v>134</v>
      </c>
      <c r="E290" s="12" t="s">
        <v>129</v>
      </c>
      <c r="F290" s="11" t="s">
        <v>188</v>
      </c>
      <c r="G290" s="10" t="s">
        <v>185</v>
      </c>
      <c r="H290" s="11" t="s">
        <v>115</v>
      </c>
      <c r="I290" s="64">
        <f>MEDIAN(F294,G294,H294)</f>
        <v>45</v>
      </c>
    </row>
    <row r="291" spans="1:9" x14ac:dyDescent="0.2">
      <c r="A291" s="59"/>
      <c r="B291" s="59"/>
      <c r="C291" s="59"/>
      <c r="D291" s="62"/>
      <c r="E291" s="12" t="s">
        <v>130</v>
      </c>
      <c r="F291" s="11" t="s">
        <v>189</v>
      </c>
      <c r="G291" s="10" t="s">
        <v>186</v>
      </c>
      <c r="H291" s="11" t="s">
        <v>194</v>
      </c>
      <c r="I291" s="65"/>
    </row>
    <row r="292" spans="1:9" x14ac:dyDescent="0.2">
      <c r="A292" s="59"/>
      <c r="B292" s="59"/>
      <c r="C292" s="59"/>
      <c r="D292" s="62"/>
      <c r="E292" s="12" t="s">
        <v>131</v>
      </c>
      <c r="F292" s="13">
        <f>F267</f>
        <v>45239</v>
      </c>
      <c r="G292" s="13">
        <f>F292</f>
        <v>45239</v>
      </c>
      <c r="H292" s="13">
        <f>G292</f>
        <v>45239</v>
      </c>
      <c r="I292" s="65"/>
    </row>
    <row r="293" spans="1:9" x14ac:dyDescent="0.2">
      <c r="A293" s="59"/>
      <c r="B293" s="59"/>
      <c r="C293" s="59"/>
      <c r="D293" s="62"/>
      <c r="E293" s="12" t="s">
        <v>132</v>
      </c>
      <c r="F293" s="11" t="s">
        <v>190</v>
      </c>
      <c r="G293" s="10" t="s">
        <v>187</v>
      </c>
      <c r="H293" s="11" t="s">
        <v>195</v>
      </c>
      <c r="I293" s="65"/>
    </row>
    <row r="294" spans="1:9" x14ac:dyDescent="0.2">
      <c r="A294" s="60"/>
      <c r="B294" s="60"/>
      <c r="C294" s="60"/>
      <c r="D294" s="63"/>
      <c r="E294" s="12" t="s">
        <v>133</v>
      </c>
      <c r="F294" s="20">
        <f>F297</f>
        <v>50.08</v>
      </c>
      <c r="G294" s="10">
        <f>F298</f>
        <v>29.66</v>
      </c>
      <c r="H294" s="20">
        <f>F299</f>
        <v>45</v>
      </c>
      <c r="I294" s="66"/>
    </row>
    <row r="295" spans="1:9" x14ac:dyDescent="0.2">
      <c r="A295" s="53" t="s">
        <v>197</v>
      </c>
      <c r="B295" s="54"/>
      <c r="C295" s="54"/>
      <c r="D295" s="54"/>
      <c r="E295" s="54"/>
      <c r="F295" s="54"/>
      <c r="G295" s="54"/>
      <c r="H295" s="54"/>
      <c r="I295" s="55"/>
    </row>
    <row r="296" spans="1:9" x14ac:dyDescent="0.2">
      <c r="A296" s="23"/>
      <c r="B296" s="24"/>
      <c r="C296" s="14" t="s">
        <v>198</v>
      </c>
      <c r="D296" s="15" t="s">
        <v>199</v>
      </c>
      <c r="E296" s="12" t="s">
        <v>123</v>
      </c>
      <c r="F296" s="10" t="s">
        <v>200</v>
      </c>
      <c r="G296" s="10"/>
      <c r="H296" s="20"/>
      <c r="I296" s="14"/>
    </row>
    <row r="297" spans="1:9" x14ac:dyDescent="0.2">
      <c r="A297" s="56" t="s">
        <v>188</v>
      </c>
      <c r="B297" s="57"/>
      <c r="C297" s="16">
        <v>150.26</v>
      </c>
      <c r="D297" s="22">
        <v>3</v>
      </c>
      <c r="E297" s="12" t="s">
        <v>182</v>
      </c>
      <c r="F297" s="10">
        <f>TRUNC((C297/D297),2)</f>
        <v>50.08</v>
      </c>
      <c r="G297" s="12" t="s">
        <v>183</v>
      </c>
      <c r="H297" s="11"/>
      <c r="I297" s="14"/>
    </row>
    <row r="298" spans="1:9" x14ac:dyDescent="0.2">
      <c r="A298" s="56" t="s">
        <v>185</v>
      </c>
      <c r="B298" s="57"/>
      <c r="C298" s="16">
        <v>89</v>
      </c>
      <c r="D298" s="22">
        <v>3</v>
      </c>
      <c r="E298" s="12" t="s">
        <v>182</v>
      </c>
      <c r="F298" s="10">
        <f>TRUNC((C298/D298),2)</f>
        <v>29.66</v>
      </c>
      <c r="G298" s="12" t="s">
        <v>183</v>
      </c>
      <c r="H298" s="11"/>
      <c r="I298" s="14"/>
    </row>
    <row r="299" spans="1:9" x14ac:dyDescent="0.2">
      <c r="A299" s="56" t="s">
        <v>196</v>
      </c>
      <c r="B299" s="57"/>
      <c r="C299" s="16">
        <v>135</v>
      </c>
      <c r="D299" s="22">
        <v>3</v>
      </c>
      <c r="E299" s="12" t="s">
        <v>182</v>
      </c>
      <c r="F299" s="10">
        <f>TRUNC((C299/D299),2)</f>
        <v>45</v>
      </c>
      <c r="G299" s="12" t="s">
        <v>183</v>
      </c>
      <c r="H299" s="11"/>
      <c r="I299" s="14"/>
    </row>
    <row r="300" spans="1:9" x14ac:dyDescent="0.2">
      <c r="A300" s="67" t="str">
        <f>C302</f>
        <v>ELETRICA/LOGICA</v>
      </c>
      <c r="B300" s="68"/>
      <c r="C300" s="68"/>
      <c r="D300" s="68"/>
      <c r="E300" s="68"/>
      <c r="F300" s="68"/>
      <c r="G300" s="68"/>
      <c r="H300" s="68"/>
      <c r="I300" s="68"/>
    </row>
    <row r="301" spans="1:9" ht="15" x14ac:dyDescent="0.2">
      <c r="A301" s="5" t="s">
        <v>105</v>
      </c>
      <c r="B301" s="6" t="s">
        <v>106</v>
      </c>
      <c r="C301" s="5" t="s">
        <v>107</v>
      </c>
      <c r="D301" s="7" t="s">
        <v>123</v>
      </c>
      <c r="E301" s="8" t="s">
        <v>124</v>
      </c>
      <c r="F301" s="8" t="s">
        <v>125</v>
      </c>
      <c r="G301" s="8" t="s">
        <v>126</v>
      </c>
      <c r="H301" s="8" t="s">
        <v>127</v>
      </c>
      <c r="I301" s="9" t="s">
        <v>128</v>
      </c>
    </row>
    <row r="302" spans="1:9" x14ac:dyDescent="0.2">
      <c r="A302" s="58" t="s">
        <v>88</v>
      </c>
      <c r="B302" s="58" t="s">
        <v>89</v>
      </c>
      <c r="C302" s="58" t="s">
        <v>100</v>
      </c>
      <c r="D302" s="61" t="s">
        <v>134</v>
      </c>
      <c r="E302" s="12" t="s">
        <v>129</v>
      </c>
      <c r="F302" s="10" t="s">
        <v>185</v>
      </c>
      <c r="G302" s="11" t="s">
        <v>188</v>
      </c>
      <c r="H302" s="11" t="s">
        <v>115</v>
      </c>
      <c r="I302" s="64">
        <f>MEDIAN(F306,G306,H306)</f>
        <v>120</v>
      </c>
    </row>
    <row r="303" spans="1:9" x14ac:dyDescent="0.2">
      <c r="A303" s="59"/>
      <c r="B303" s="59"/>
      <c r="C303" s="59"/>
      <c r="D303" s="62"/>
      <c r="E303" s="12" t="s">
        <v>130</v>
      </c>
      <c r="F303" s="10" t="s">
        <v>186</v>
      </c>
      <c r="G303" s="11" t="s">
        <v>189</v>
      </c>
      <c r="H303" s="11" t="s">
        <v>194</v>
      </c>
      <c r="I303" s="65"/>
    </row>
    <row r="304" spans="1:9" x14ac:dyDescent="0.2">
      <c r="A304" s="59"/>
      <c r="B304" s="59"/>
      <c r="C304" s="59"/>
      <c r="D304" s="62"/>
      <c r="E304" s="12" t="s">
        <v>131</v>
      </c>
      <c r="F304" s="13">
        <f>G292</f>
        <v>45239</v>
      </c>
      <c r="G304" s="13">
        <f>F304</f>
        <v>45239</v>
      </c>
      <c r="H304" s="13">
        <f>G304</f>
        <v>45239</v>
      </c>
      <c r="I304" s="65"/>
    </row>
    <row r="305" spans="1:9" x14ac:dyDescent="0.2">
      <c r="A305" s="59"/>
      <c r="B305" s="59"/>
      <c r="C305" s="59"/>
      <c r="D305" s="62"/>
      <c r="E305" s="12" t="s">
        <v>132</v>
      </c>
      <c r="F305" s="10" t="s">
        <v>187</v>
      </c>
      <c r="G305" s="11" t="s">
        <v>190</v>
      </c>
      <c r="H305" s="11" t="s">
        <v>195</v>
      </c>
      <c r="I305" s="65"/>
    </row>
    <row r="306" spans="1:9" x14ac:dyDescent="0.2">
      <c r="A306" s="60"/>
      <c r="B306" s="60"/>
      <c r="C306" s="60"/>
      <c r="D306" s="63"/>
      <c r="E306" s="12" t="s">
        <v>133</v>
      </c>
      <c r="F306" s="10">
        <f>F309</f>
        <v>99.66</v>
      </c>
      <c r="G306" s="10">
        <f>F310</f>
        <v>146.65</v>
      </c>
      <c r="H306" s="20">
        <f>F311</f>
        <v>120</v>
      </c>
      <c r="I306" s="66"/>
    </row>
    <row r="307" spans="1:9" x14ac:dyDescent="0.2">
      <c r="A307" s="53" t="s">
        <v>197</v>
      </c>
      <c r="B307" s="54"/>
      <c r="C307" s="54"/>
      <c r="D307" s="54"/>
      <c r="E307" s="54"/>
      <c r="F307" s="54"/>
      <c r="G307" s="54"/>
      <c r="H307" s="54"/>
      <c r="I307" s="55"/>
    </row>
    <row r="308" spans="1:9" x14ac:dyDescent="0.2">
      <c r="A308" s="23"/>
      <c r="B308" s="24"/>
      <c r="C308" s="14" t="s">
        <v>198</v>
      </c>
      <c r="D308" s="15" t="s">
        <v>199</v>
      </c>
      <c r="E308" s="12" t="s">
        <v>123</v>
      </c>
      <c r="F308" s="10" t="s">
        <v>200</v>
      </c>
      <c r="G308" s="10"/>
      <c r="H308" s="20"/>
      <c r="I308" s="14"/>
    </row>
    <row r="309" spans="1:9" x14ac:dyDescent="0.2">
      <c r="A309" s="56" t="s">
        <v>185</v>
      </c>
      <c r="B309" s="57"/>
      <c r="C309" s="16">
        <v>299</v>
      </c>
      <c r="D309" s="22">
        <v>3</v>
      </c>
      <c r="E309" s="12" t="s">
        <v>182</v>
      </c>
      <c r="F309" s="10">
        <f>TRUNC((C309/D309),2)</f>
        <v>99.66</v>
      </c>
      <c r="G309" s="12" t="s">
        <v>183</v>
      </c>
      <c r="H309" s="11"/>
      <c r="I309" s="14"/>
    </row>
    <row r="310" spans="1:9" x14ac:dyDescent="0.2">
      <c r="A310" s="56" t="s">
        <v>188</v>
      </c>
      <c r="B310" s="57"/>
      <c r="C310" s="16">
        <v>439.95</v>
      </c>
      <c r="D310" s="22">
        <v>3</v>
      </c>
      <c r="E310" s="12" t="s">
        <v>182</v>
      </c>
      <c r="F310" s="10">
        <f>TRUNC((C310/D310),2)</f>
        <v>146.65</v>
      </c>
      <c r="G310" s="12" t="s">
        <v>183</v>
      </c>
      <c r="H310" s="11"/>
      <c r="I310" s="14"/>
    </row>
    <row r="311" spans="1:9" x14ac:dyDescent="0.2">
      <c r="A311" s="56" t="s">
        <v>196</v>
      </c>
      <c r="B311" s="57"/>
      <c r="C311" s="16">
        <v>360</v>
      </c>
      <c r="D311" s="22">
        <v>3</v>
      </c>
      <c r="E311" s="12" t="s">
        <v>182</v>
      </c>
      <c r="F311" s="10">
        <f>TRUNC((C311/D311),2)</f>
        <v>120</v>
      </c>
      <c r="G311" s="12" t="s">
        <v>183</v>
      </c>
      <c r="H311" s="11"/>
      <c r="I311" s="14"/>
    </row>
    <row r="312" spans="1:9" x14ac:dyDescent="0.2">
      <c r="A312" s="67" t="str">
        <f>C314</f>
        <v>ELETRICA/LOGICA</v>
      </c>
      <c r="B312" s="68"/>
      <c r="C312" s="68"/>
      <c r="D312" s="68"/>
      <c r="E312" s="68"/>
      <c r="F312" s="68"/>
      <c r="G312" s="68"/>
      <c r="H312" s="68"/>
      <c r="I312" s="68"/>
    </row>
    <row r="313" spans="1:9" ht="15" x14ac:dyDescent="0.2">
      <c r="A313" s="5" t="s">
        <v>105</v>
      </c>
      <c r="B313" s="6" t="s">
        <v>106</v>
      </c>
      <c r="C313" s="5" t="s">
        <v>107</v>
      </c>
      <c r="D313" s="7" t="s">
        <v>123</v>
      </c>
      <c r="E313" s="8" t="s">
        <v>124</v>
      </c>
      <c r="F313" s="8" t="s">
        <v>125</v>
      </c>
      <c r="G313" s="8" t="s">
        <v>126</v>
      </c>
      <c r="H313" s="8" t="s">
        <v>127</v>
      </c>
      <c r="I313" s="9" t="s">
        <v>128</v>
      </c>
    </row>
    <row r="314" spans="1:9" x14ac:dyDescent="0.2">
      <c r="A314" s="58" t="s">
        <v>54</v>
      </c>
      <c r="B314" s="58" t="s">
        <v>55</v>
      </c>
      <c r="C314" s="58" t="s">
        <v>100</v>
      </c>
      <c r="D314" s="61" t="s">
        <v>134</v>
      </c>
      <c r="E314" s="12" t="s">
        <v>129</v>
      </c>
      <c r="F314" s="10" t="s">
        <v>286</v>
      </c>
      <c r="G314" s="10" t="s">
        <v>291</v>
      </c>
      <c r="H314" s="11" t="s">
        <v>294</v>
      </c>
      <c r="I314" s="64">
        <f>MEDIAN(F318,G318,H318)</f>
        <v>69.39</v>
      </c>
    </row>
    <row r="315" spans="1:9" x14ac:dyDescent="0.2">
      <c r="A315" s="59"/>
      <c r="B315" s="59"/>
      <c r="C315" s="59"/>
      <c r="D315" s="62"/>
      <c r="E315" s="12" t="s">
        <v>130</v>
      </c>
      <c r="F315" s="10" t="s">
        <v>287</v>
      </c>
      <c r="G315" s="10" t="s">
        <v>292</v>
      </c>
      <c r="H315" s="11" t="s">
        <v>295</v>
      </c>
      <c r="I315" s="65"/>
    </row>
    <row r="316" spans="1:9" x14ac:dyDescent="0.2">
      <c r="A316" s="59"/>
      <c r="B316" s="59"/>
      <c r="C316" s="59"/>
      <c r="D316" s="62"/>
      <c r="E316" s="12" t="s">
        <v>131</v>
      </c>
      <c r="F316" s="13">
        <v>45329</v>
      </c>
      <c r="G316" s="13">
        <f>F316</f>
        <v>45329</v>
      </c>
      <c r="H316" s="13">
        <f>G316</f>
        <v>45329</v>
      </c>
      <c r="I316" s="65"/>
    </row>
    <row r="317" spans="1:9" x14ac:dyDescent="0.2">
      <c r="A317" s="59"/>
      <c r="B317" s="59"/>
      <c r="C317" s="59"/>
      <c r="D317" s="62"/>
      <c r="E317" s="12" t="s">
        <v>132</v>
      </c>
      <c r="F317" s="10" t="s">
        <v>288</v>
      </c>
      <c r="G317" s="10" t="s">
        <v>293</v>
      </c>
      <c r="H317" s="11" t="s">
        <v>296</v>
      </c>
      <c r="I317" s="65"/>
    </row>
    <row r="318" spans="1:9" x14ac:dyDescent="0.2">
      <c r="A318" s="60"/>
      <c r="B318" s="60"/>
      <c r="C318" s="60"/>
      <c r="D318" s="63"/>
      <c r="E318" s="12" t="s">
        <v>133</v>
      </c>
      <c r="F318" s="10">
        <f>E321</f>
        <v>69.39</v>
      </c>
      <c r="G318" s="10">
        <f>E322</f>
        <v>61.69</v>
      </c>
      <c r="H318" s="20">
        <f>E323</f>
        <v>104.08999999999999</v>
      </c>
      <c r="I318" s="66"/>
    </row>
    <row r="319" spans="1:9" x14ac:dyDescent="0.2">
      <c r="A319" s="53" t="s">
        <v>197</v>
      </c>
      <c r="B319" s="54"/>
      <c r="C319" s="54"/>
      <c r="D319" s="54"/>
      <c r="E319" s="54"/>
      <c r="F319" s="54"/>
      <c r="G319" s="54"/>
      <c r="H319" s="54"/>
      <c r="I319" s="55"/>
    </row>
    <row r="320" spans="1:9" x14ac:dyDescent="0.2">
      <c r="A320" s="23"/>
      <c r="B320" s="24"/>
      <c r="C320" s="14" t="s">
        <v>289</v>
      </c>
      <c r="D320" s="15" t="s">
        <v>204</v>
      </c>
      <c r="E320" s="12" t="s">
        <v>290</v>
      </c>
      <c r="F320" s="10"/>
      <c r="G320" s="10"/>
      <c r="H320" s="20"/>
      <c r="I320" s="14"/>
    </row>
    <row r="321" spans="1:9" x14ac:dyDescent="0.2">
      <c r="A321" s="56" t="s">
        <v>286</v>
      </c>
      <c r="B321" s="57"/>
      <c r="C321" s="16">
        <v>46.75</v>
      </c>
      <c r="D321" s="17">
        <v>22.64</v>
      </c>
      <c r="E321" s="12">
        <f>C321+D321</f>
        <v>69.39</v>
      </c>
      <c r="F321" s="10"/>
      <c r="G321" s="12"/>
      <c r="H321" s="11"/>
      <c r="I321" s="14"/>
    </row>
    <row r="322" spans="1:9" x14ac:dyDescent="0.2">
      <c r="A322" s="56" t="s">
        <v>291</v>
      </c>
      <c r="B322" s="57"/>
      <c r="C322" s="16">
        <v>39.65</v>
      </c>
      <c r="D322" s="17">
        <v>22.04</v>
      </c>
      <c r="E322" s="12">
        <f>C322+D322</f>
        <v>61.69</v>
      </c>
      <c r="F322" s="10"/>
      <c r="G322" s="12"/>
      <c r="H322" s="11"/>
      <c r="I322" s="14"/>
    </row>
    <row r="323" spans="1:9" x14ac:dyDescent="0.2">
      <c r="A323" s="56" t="s">
        <v>294</v>
      </c>
      <c r="B323" s="57"/>
      <c r="C323" s="16">
        <v>80.069999999999993</v>
      </c>
      <c r="D323" s="17">
        <v>24.02</v>
      </c>
      <c r="E323" s="12">
        <f>C323+D323</f>
        <v>104.08999999999999</v>
      </c>
      <c r="F323" s="10"/>
      <c r="G323" s="12"/>
      <c r="H323" s="11"/>
      <c r="I323" s="14"/>
    </row>
    <row r="324" spans="1:9" x14ac:dyDescent="0.2">
      <c r="A324" s="23"/>
      <c r="B324" s="37"/>
      <c r="C324" s="37"/>
      <c r="D324" s="38"/>
      <c r="E324" s="39"/>
      <c r="F324" s="40"/>
      <c r="G324" s="40"/>
      <c r="H324" s="27"/>
      <c r="I324" s="37"/>
    </row>
    <row r="325" spans="1:9" x14ac:dyDescent="0.2">
      <c r="A325" s="67" t="str">
        <f>C327</f>
        <v>ELETRICA/LOGICA</v>
      </c>
      <c r="B325" s="68"/>
      <c r="C325" s="68"/>
      <c r="D325" s="68"/>
      <c r="E325" s="68"/>
      <c r="F325" s="68"/>
      <c r="G325" s="68"/>
      <c r="H325" s="68"/>
      <c r="I325" s="68"/>
    </row>
    <row r="326" spans="1:9" ht="15" x14ac:dyDescent="0.2">
      <c r="A326" s="5" t="s">
        <v>105</v>
      </c>
      <c r="B326" s="6" t="s">
        <v>106</v>
      </c>
      <c r="C326" s="5" t="s">
        <v>107</v>
      </c>
      <c r="D326" s="7" t="s">
        <v>123</v>
      </c>
      <c r="E326" s="8" t="s">
        <v>124</v>
      </c>
      <c r="F326" s="8" t="s">
        <v>125</v>
      </c>
      <c r="G326" s="8" t="s">
        <v>126</v>
      </c>
      <c r="H326" s="8" t="s">
        <v>127</v>
      </c>
      <c r="I326" s="9" t="s">
        <v>128</v>
      </c>
    </row>
    <row r="327" spans="1:9" x14ac:dyDescent="0.2">
      <c r="A327" s="58" t="s">
        <v>20</v>
      </c>
      <c r="B327" s="58" t="s">
        <v>21</v>
      </c>
      <c r="C327" s="58" t="s">
        <v>100</v>
      </c>
      <c r="D327" s="61" t="s">
        <v>134</v>
      </c>
      <c r="E327" s="12" t="s">
        <v>129</v>
      </c>
      <c r="F327" s="11" t="s">
        <v>300</v>
      </c>
      <c r="G327" s="11" t="s">
        <v>294</v>
      </c>
      <c r="H327" s="34" t="s">
        <v>283</v>
      </c>
      <c r="I327" s="64">
        <f>MEDIAN(F331,G331,H331)</f>
        <v>26.45</v>
      </c>
    </row>
    <row r="328" spans="1:9" x14ac:dyDescent="0.2">
      <c r="A328" s="59"/>
      <c r="B328" s="59"/>
      <c r="C328" s="59"/>
      <c r="D328" s="62"/>
      <c r="E328" s="12" t="s">
        <v>130</v>
      </c>
      <c r="F328" s="11" t="s">
        <v>301</v>
      </c>
      <c r="G328" s="11" t="s">
        <v>295</v>
      </c>
      <c r="H328" s="34" t="s">
        <v>285</v>
      </c>
      <c r="I328" s="65"/>
    </row>
    <row r="329" spans="1:9" x14ac:dyDescent="0.2">
      <c r="A329" s="59"/>
      <c r="B329" s="59"/>
      <c r="C329" s="59"/>
      <c r="D329" s="62"/>
      <c r="E329" s="12" t="s">
        <v>131</v>
      </c>
      <c r="F329" s="13" t="str">
        <f>E329</f>
        <v>DATA</v>
      </c>
      <c r="G329" s="13" t="str">
        <f>F329</f>
        <v>DATA</v>
      </c>
      <c r="H329" s="36" t="str">
        <f>G329</f>
        <v>DATA</v>
      </c>
      <c r="I329" s="65"/>
    </row>
    <row r="330" spans="1:9" x14ac:dyDescent="0.2">
      <c r="A330" s="59"/>
      <c r="B330" s="59"/>
      <c r="C330" s="59"/>
      <c r="D330" s="62"/>
      <c r="E330" s="12" t="s">
        <v>132</v>
      </c>
      <c r="F330" s="11" t="s">
        <v>302</v>
      </c>
      <c r="G330" s="11" t="s">
        <v>296</v>
      </c>
      <c r="H330" s="34" t="s">
        <v>284</v>
      </c>
      <c r="I330" s="65"/>
    </row>
    <row r="331" spans="1:9" x14ac:dyDescent="0.2">
      <c r="A331" s="60"/>
      <c r="B331" s="60"/>
      <c r="C331" s="60"/>
      <c r="D331" s="63"/>
      <c r="E331" s="12" t="s">
        <v>133</v>
      </c>
      <c r="F331" s="10">
        <f>E334</f>
        <v>26.45</v>
      </c>
      <c r="G331" s="10">
        <f>E335</f>
        <v>25.8</v>
      </c>
      <c r="H331" s="34">
        <f>E336</f>
        <v>30.32</v>
      </c>
      <c r="I331" s="66"/>
    </row>
    <row r="332" spans="1:9" x14ac:dyDescent="0.2">
      <c r="A332" s="53" t="s">
        <v>197</v>
      </c>
      <c r="B332" s="54"/>
      <c r="C332" s="54"/>
      <c r="D332" s="54"/>
      <c r="E332" s="54"/>
      <c r="F332" s="54"/>
      <c r="G332" s="54"/>
      <c r="H332" s="54"/>
      <c r="I332" s="55"/>
    </row>
    <row r="333" spans="1:9" x14ac:dyDescent="0.2">
      <c r="A333" s="23"/>
      <c r="B333" s="24"/>
      <c r="C333" s="14" t="s">
        <v>289</v>
      </c>
      <c r="D333" s="15" t="s">
        <v>204</v>
      </c>
      <c r="E333" s="12" t="s">
        <v>290</v>
      </c>
      <c r="F333" s="10"/>
      <c r="G333" s="10"/>
      <c r="H333" s="20"/>
      <c r="I333" s="14"/>
    </row>
    <row r="334" spans="1:9" x14ac:dyDescent="0.2">
      <c r="A334" s="56" t="s">
        <v>300</v>
      </c>
      <c r="B334" s="57"/>
      <c r="C334" s="16">
        <v>3</v>
      </c>
      <c r="D334" s="17">
        <v>23.45</v>
      </c>
      <c r="E334" s="12">
        <f>C334+D334</f>
        <v>26.45</v>
      </c>
      <c r="F334" s="10"/>
      <c r="G334" s="12"/>
      <c r="H334" s="11"/>
      <c r="I334" s="14"/>
    </row>
    <row r="335" spans="1:9" x14ac:dyDescent="0.2">
      <c r="A335" s="56" t="s">
        <v>294</v>
      </c>
      <c r="B335" s="57"/>
      <c r="C335" s="16">
        <v>3.18</v>
      </c>
      <c r="D335" s="17">
        <v>22.62</v>
      </c>
      <c r="E335" s="12">
        <f>C335+D335</f>
        <v>25.8</v>
      </c>
      <c r="F335" s="10"/>
      <c r="G335" s="12"/>
      <c r="H335" s="11"/>
      <c r="I335" s="14"/>
    </row>
    <row r="336" spans="1:9" x14ac:dyDescent="0.2">
      <c r="A336" s="56" t="s">
        <v>283</v>
      </c>
      <c r="B336" s="57"/>
      <c r="C336" s="16">
        <v>5.6</v>
      </c>
      <c r="D336" s="17">
        <v>24.72</v>
      </c>
      <c r="E336" s="12">
        <f>C336+D336</f>
        <v>30.32</v>
      </c>
      <c r="F336" s="10"/>
      <c r="G336" s="12"/>
      <c r="H336" s="11"/>
      <c r="I336" s="14"/>
    </row>
    <row r="337" spans="1:9" x14ac:dyDescent="0.2">
      <c r="A337" s="67" t="str">
        <f>C339</f>
        <v>ELETRICA/LOGICA</v>
      </c>
      <c r="B337" s="68"/>
      <c r="C337" s="68"/>
      <c r="D337" s="68"/>
      <c r="E337" s="68"/>
      <c r="F337" s="68"/>
      <c r="G337" s="68"/>
      <c r="H337" s="68"/>
      <c r="I337" s="68"/>
    </row>
    <row r="338" spans="1:9" ht="15" x14ac:dyDescent="0.2">
      <c r="A338" s="5" t="s">
        <v>105</v>
      </c>
      <c r="B338" s="6" t="s">
        <v>106</v>
      </c>
      <c r="C338" s="5" t="s">
        <v>107</v>
      </c>
      <c r="D338" s="7" t="s">
        <v>123</v>
      </c>
      <c r="E338" s="8" t="s">
        <v>124</v>
      </c>
      <c r="F338" s="8" t="s">
        <v>125</v>
      </c>
      <c r="G338" s="8" t="s">
        <v>126</v>
      </c>
      <c r="H338" s="8" t="s">
        <v>127</v>
      </c>
      <c r="I338" s="9" t="s">
        <v>128</v>
      </c>
    </row>
    <row r="339" spans="1:9" x14ac:dyDescent="0.2">
      <c r="A339" s="58" t="s">
        <v>66</v>
      </c>
      <c r="B339" s="58" t="s">
        <v>67</v>
      </c>
      <c r="C339" s="58" t="s">
        <v>100</v>
      </c>
      <c r="D339" s="61" t="s">
        <v>134</v>
      </c>
      <c r="E339" s="12" t="s">
        <v>129</v>
      </c>
      <c r="F339" s="10" t="s">
        <v>188</v>
      </c>
      <c r="G339" s="10" t="s">
        <v>191</v>
      </c>
      <c r="H339" s="11" t="s">
        <v>222</v>
      </c>
      <c r="I339" s="64">
        <f>MEDIAN(F343,G343,H343)</f>
        <v>29.95</v>
      </c>
    </row>
    <row r="340" spans="1:9" x14ac:dyDescent="0.2">
      <c r="A340" s="59"/>
      <c r="B340" s="59"/>
      <c r="C340" s="59"/>
      <c r="D340" s="62"/>
      <c r="E340" s="12" t="s">
        <v>130</v>
      </c>
      <c r="F340" s="10" t="s">
        <v>221</v>
      </c>
      <c r="G340" s="10" t="s">
        <v>192</v>
      </c>
      <c r="H340" s="10" t="s">
        <v>186</v>
      </c>
      <c r="I340" s="65"/>
    </row>
    <row r="341" spans="1:9" x14ac:dyDescent="0.2">
      <c r="A341" s="59"/>
      <c r="B341" s="59"/>
      <c r="C341" s="59"/>
      <c r="D341" s="62"/>
      <c r="E341" s="12" t="s">
        <v>131</v>
      </c>
      <c r="F341" s="13">
        <v>45250</v>
      </c>
      <c r="G341" s="13">
        <f>F341</f>
        <v>45250</v>
      </c>
      <c r="H341" s="13">
        <f>G341</f>
        <v>45250</v>
      </c>
      <c r="I341" s="65"/>
    </row>
    <row r="342" spans="1:9" x14ac:dyDescent="0.2">
      <c r="A342" s="59"/>
      <c r="B342" s="59"/>
      <c r="C342" s="59"/>
      <c r="D342" s="62"/>
      <c r="E342" s="12" t="s">
        <v>132</v>
      </c>
      <c r="F342" s="10" t="s">
        <v>190</v>
      </c>
      <c r="G342" s="10" t="s">
        <v>193</v>
      </c>
      <c r="H342" s="10" t="s">
        <v>187</v>
      </c>
      <c r="I342" s="65"/>
    </row>
    <row r="343" spans="1:9" x14ac:dyDescent="0.2">
      <c r="A343" s="60"/>
      <c r="B343" s="60"/>
      <c r="C343" s="60"/>
      <c r="D343" s="63"/>
      <c r="E343" s="12" t="s">
        <v>133</v>
      </c>
      <c r="F343" s="10">
        <v>29.95</v>
      </c>
      <c r="G343" s="10">
        <v>53.7</v>
      </c>
      <c r="H343" s="21">
        <v>24</v>
      </c>
      <c r="I343" s="66"/>
    </row>
    <row r="344" spans="1:9" x14ac:dyDescent="0.2">
      <c r="A344" s="67" t="str">
        <f>C346</f>
        <v>ELETRICA/LOGICA</v>
      </c>
      <c r="B344" s="68"/>
      <c r="C344" s="68"/>
      <c r="D344" s="68"/>
      <c r="E344" s="68"/>
      <c r="F344" s="68"/>
      <c r="G344" s="68"/>
      <c r="H344" s="68"/>
      <c r="I344" s="68"/>
    </row>
    <row r="345" spans="1:9" ht="15" x14ac:dyDescent="0.2">
      <c r="A345" s="5" t="s">
        <v>105</v>
      </c>
      <c r="B345" s="6" t="s">
        <v>106</v>
      </c>
      <c r="C345" s="5" t="s">
        <v>107</v>
      </c>
      <c r="D345" s="7" t="s">
        <v>123</v>
      </c>
      <c r="E345" s="8" t="s">
        <v>124</v>
      </c>
      <c r="F345" s="8" t="s">
        <v>125</v>
      </c>
      <c r="G345" s="8" t="s">
        <v>126</v>
      </c>
      <c r="H345" s="8" t="s">
        <v>127</v>
      </c>
      <c r="I345" s="9" t="s">
        <v>128</v>
      </c>
    </row>
    <row r="346" spans="1:9" x14ac:dyDescent="0.2">
      <c r="A346" s="58" t="s">
        <v>86</v>
      </c>
      <c r="B346" s="58" t="s">
        <v>87</v>
      </c>
      <c r="C346" s="58" t="s">
        <v>100</v>
      </c>
      <c r="D346" s="61" t="s">
        <v>134</v>
      </c>
      <c r="E346" s="12" t="s">
        <v>129</v>
      </c>
      <c r="F346" s="10" t="s">
        <v>286</v>
      </c>
      <c r="G346" s="10" t="s">
        <v>297</v>
      </c>
      <c r="H346" s="11" t="s">
        <v>300</v>
      </c>
      <c r="I346" s="64">
        <f>MEDIAN(F350,G350,H350)</f>
        <v>40.33</v>
      </c>
    </row>
    <row r="347" spans="1:9" x14ac:dyDescent="0.2">
      <c r="A347" s="59"/>
      <c r="B347" s="59"/>
      <c r="C347" s="59"/>
      <c r="D347" s="62"/>
      <c r="E347" s="12" t="s">
        <v>130</v>
      </c>
      <c r="F347" s="10" t="s">
        <v>287</v>
      </c>
      <c r="G347" s="10" t="s">
        <v>298</v>
      </c>
      <c r="H347" s="11" t="s">
        <v>301</v>
      </c>
      <c r="I347" s="65"/>
    </row>
    <row r="348" spans="1:9" x14ac:dyDescent="0.2">
      <c r="A348" s="59"/>
      <c r="B348" s="59"/>
      <c r="C348" s="59"/>
      <c r="D348" s="62"/>
      <c r="E348" s="12" t="s">
        <v>131</v>
      </c>
      <c r="F348" s="13">
        <v>45329</v>
      </c>
      <c r="G348" s="13">
        <f>F348</f>
        <v>45329</v>
      </c>
      <c r="H348" s="13">
        <f>G348</f>
        <v>45329</v>
      </c>
      <c r="I348" s="65"/>
    </row>
    <row r="349" spans="1:9" x14ac:dyDescent="0.2">
      <c r="A349" s="59"/>
      <c r="B349" s="59"/>
      <c r="C349" s="59"/>
      <c r="D349" s="62"/>
      <c r="E349" s="12" t="s">
        <v>132</v>
      </c>
      <c r="F349" s="10" t="s">
        <v>288</v>
      </c>
      <c r="G349" s="10" t="s">
        <v>299</v>
      </c>
      <c r="H349" s="11" t="s">
        <v>302</v>
      </c>
      <c r="I349" s="65"/>
    </row>
    <row r="350" spans="1:9" x14ac:dyDescent="0.2">
      <c r="A350" s="60"/>
      <c r="B350" s="60"/>
      <c r="C350" s="60"/>
      <c r="D350" s="63"/>
      <c r="E350" s="12" t="s">
        <v>133</v>
      </c>
      <c r="F350" s="10">
        <f>E353</f>
        <v>40.6</v>
      </c>
      <c r="G350" s="10">
        <f>E354</f>
        <v>40.33</v>
      </c>
      <c r="H350" s="20">
        <f>E355</f>
        <v>38.549999999999997</v>
      </c>
      <c r="I350" s="66"/>
    </row>
    <row r="351" spans="1:9" x14ac:dyDescent="0.2">
      <c r="A351" s="53" t="s">
        <v>197</v>
      </c>
      <c r="B351" s="54"/>
      <c r="C351" s="54"/>
      <c r="D351" s="54"/>
      <c r="E351" s="54"/>
      <c r="F351" s="54"/>
      <c r="G351" s="54"/>
      <c r="H351" s="54"/>
      <c r="I351" s="55"/>
    </row>
    <row r="352" spans="1:9" x14ac:dyDescent="0.2">
      <c r="A352" s="23"/>
      <c r="B352" s="24"/>
      <c r="C352" s="14" t="s">
        <v>289</v>
      </c>
      <c r="D352" s="15" t="s">
        <v>204</v>
      </c>
      <c r="E352" s="12" t="s">
        <v>290</v>
      </c>
      <c r="F352" s="10"/>
      <c r="G352" s="10"/>
      <c r="H352" s="20"/>
      <c r="I352" s="14"/>
    </row>
    <row r="353" spans="1:9" x14ac:dyDescent="0.2">
      <c r="A353" s="56" t="s">
        <v>286</v>
      </c>
      <c r="B353" s="57"/>
      <c r="C353" s="16">
        <v>24.72</v>
      </c>
      <c r="D353" s="17">
        <v>15.88</v>
      </c>
      <c r="E353" s="12">
        <f>C353+D353</f>
        <v>40.6</v>
      </c>
      <c r="F353" s="10"/>
      <c r="G353" s="12"/>
      <c r="H353" s="11"/>
      <c r="I353" s="14"/>
    </row>
    <row r="354" spans="1:9" x14ac:dyDescent="0.2">
      <c r="A354" s="56" t="s">
        <v>297</v>
      </c>
      <c r="B354" s="57"/>
      <c r="C354" s="16">
        <v>15.8</v>
      </c>
      <c r="D354" s="17">
        <v>24.53</v>
      </c>
      <c r="E354" s="12">
        <f>C354+D354</f>
        <v>40.33</v>
      </c>
      <c r="F354" s="10"/>
      <c r="G354" s="12"/>
      <c r="H354" s="11"/>
      <c r="I354" s="14"/>
    </row>
    <row r="355" spans="1:9" x14ac:dyDescent="0.2">
      <c r="A355" s="56" t="s">
        <v>300</v>
      </c>
      <c r="B355" s="57"/>
      <c r="C355" s="16">
        <v>15.1</v>
      </c>
      <c r="D355" s="17">
        <v>23.45</v>
      </c>
      <c r="E355" s="12">
        <f>C355+D355</f>
        <v>38.549999999999997</v>
      </c>
      <c r="F355" s="10"/>
      <c r="G355" s="12"/>
      <c r="H355" s="11"/>
      <c r="I355" s="14"/>
    </row>
    <row r="356" spans="1:9" x14ac:dyDescent="0.2">
      <c r="A356" s="67" t="str">
        <f>C358</f>
        <v>ELETRICA/LOGICA</v>
      </c>
      <c r="B356" s="68"/>
      <c r="C356" s="68"/>
      <c r="D356" s="68"/>
      <c r="E356" s="68"/>
      <c r="F356" s="68"/>
      <c r="G356" s="68"/>
      <c r="H356" s="68"/>
      <c r="I356" s="68"/>
    </row>
    <row r="357" spans="1:9" ht="15" x14ac:dyDescent="0.2">
      <c r="A357" s="5" t="s">
        <v>105</v>
      </c>
      <c r="B357" s="6" t="s">
        <v>106</v>
      </c>
      <c r="C357" s="5" t="s">
        <v>107</v>
      </c>
      <c r="D357" s="7" t="s">
        <v>123</v>
      </c>
      <c r="E357" s="8" t="s">
        <v>124</v>
      </c>
      <c r="F357" s="8" t="s">
        <v>125</v>
      </c>
      <c r="G357" s="8" t="s">
        <v>126</v>
      </c>
      <c r="H357" s="8" t="s">
        <v>127</v>
      </c>
      <c r="I357" s="9" t="s">
        <v>128</v>
      </c>
    </row>
    <row r="358" spans="1:9" x14ac:dyDescent="0.2">
      <c r="A358" s="58" t="s">
        <v>434</v>
      </c>
      <c r="B358" s="58" t="s">
        <v>435</v>
      </c>
      <c r="C358" s="58" t="s">
        <v>100</v>
      </c>
      <c r="D358" s="61" t="s">
        <v>134</v>
      </c>
      <c r="E358" s="12" t="s">
        <v>129</v>
      </c>
      <c r="F358" s="10" t="s">
        <v>326</v>
      </c>
      <c r="G358" s="10" t="s">
        <v>438</v>
      </c>
      <c r="H358" s="11" t="s">
        <v>440</v>
      </c>
      <c r="I358" s="64">
        <f>MEDIAN(F362,G362,H362)</f>
        <v>275.08</v>
      </c>
    </row>
    <row r="359" spans="1:9" x14ac:dyDescent="0.2">
      <c r="A359" s="59"/>
      <c r="B359" s="59"/>
      <c r="C359" s="59"/>
      <c r="D359" s="62"/>
      <c r="E359" s="12" t="s">
        <v>130</v>
      </c>
      <c r="F359" s="10" t="s">
        <v>436</v>
      </c>
      <c r="G359" s="10" t="s">
        <v>437</v>
      </c>
      <c r="H359" s="11" t="s">
        <v>441</v>
      </c>
      <c r="I359" s="65"/>
    </row>
    <row r="360" spans="1:9" x14ac:dyDescent="0.2">
      <c r="A360" s="59"/>
      <c r="B360" s="59"/>
      <c r="C360" s="59"/>
      <c r="D360" s="62"/>
      <c r="E360" s="12" t="s">
        <v>131</v>
      </c>
      <c r="F360" s="13">
        <v>45343</v>
      </c>
      <c r="G360" s="13">
        <f>F360</f>
        <v>45343</v>
      </c>
      <c r="H360" s="13">
        <f>G360</f>
        <v>45343</v>
      </c>
      <c r="I360" s="65"/>
    </row>
    <row r="361" spans="1:9" x14ac:dyDescent="0.2">
      <c r="A361" s="59"/>
      <c r="B361" s="59"/>
      <c r="C361" s="59"/>
      <c r="D361" s="62"/>
      <c r="E361" s="12" t="s">
        <v>132</v>
      </c>
      <c r="F361" s="10" t="s">
        <v>328</v>
      </c>
      <c r="G361" s="10" t="s">
        <v>439</v>
      </c>
      <c r="H361" s="11" t="s">
        <v>442</v>
      </c>
      <c r="I361" s="65"/>
    </row>
    <row r="362" spans="1:9" x14ac:dyDescent="0.2">
      <c r="A362" s="60"/>
      <c r="B362" s="60"/>
      <c r="C362" s="60"/>
      <c r="D362" s="63"/>
      <c r="E362" s="12" t="s">
        <v>133</v>
      </c>
      <c r="F362" s="10">
        <f>E365</f>
        <v>275.08</v>
      </c>
      <c r="G362" s="10">
        <f>E366</f>
        <v>426.01</v>
      </c>
      <c r="H362" s="20">
        <f>E367</f>
        <v>266.19</v>
      </c>
      <c r="I362" s="66"/>
    </row>
    <row r="363" spans="1:9" x14ac:dyDescent="0.2">
      <c r="A363" s="53" t="s">
        <v>197</v>
      </c>
      <c r="B363" s="54"/>
      <c r="C363" s="54"/>
      <c r="D363" s="54"/>
      <c r="E363" s="54"/>
      <c r="F363" s="54"/>
      <c r="G363" s="54"/>
      <c r="H363" s="54"/>
      <c r="I363" s="55"/>
    </row>
    <row r="364" spans="1:9" x14ac:dyDescent="0.2">
      <c r="A364" s="23"/>
      <c r="B364" s="24"/>
      <c r="C364" s="14" t="s">
        <v>289</v>
      </c>
      <c r="D364" s="15" t="s">
        <v>204</v>
      </c>
      <c r="E364" s="12" t="s">
        <v>290</v>
      </c>
      <c r="F364" s="10"/>
      <c r="G364" s="10"/>
      <c r="H364" s="20"/>
      <c r="I364" s="14"/>
    </row>
    <row r="365" spans="1:9" x14ac:dyDescent="0.2">
      <c r="A365" s="56" t="str">
        <f>F358</f>
        <v>DIMENSIONAL</v>
      </c>
      <c r="B365" s="57"/>
      <c r="C365" s="16">
        <v>237.88</v>
      </c>
      <c r="D365" s="17">
        <v>37.200000000000003</v>
      </c>
      <c r="E365" s="12">
        <f>C365+D365</f>
        <v>275.08</v>
      </c>
      <c r="F365" s="10"/>
      <c r="G365" s="12"/>
      <c r="H365" s="11"/>
      <c r="I365" s="14"/>
    </row>
    <row r="366" spans="1:9" x14ac:dyDescent="0.2">
      <c r="A366" s="56" t="str">
        <f>G358</f>
        <v>COMERCIAL ELÉTRICA LUZ LTDA</v>
      </c>
      <c r="B366" s="57"/>
      <c r="C366" s="16">
        <v>392.18</v>
      </c>
      <c r="D366" s="17">
        <v>33.83</v>
      </c>
      <c r="E366" s="12">
        <f>C366+D366</f>
        <v>426.01</v>
      </c>
      <c r="F366" s="10"/>
      <c r="G366" s="12"/>
      <c r="H366" s="11"/>
      <c r="I366" s="14"/>
    </row>
    <row r="367" spans="1:9" x14ac:dyDescent="0.2">
      <c r="A367" s="56" t="str">
        <f>H358</f>
        <v>Mec-Tronic/Eletromar</v>
      </c>
      <c r="B367" s="57"/>
      <c r="C367" s="16">
        <v>237.78</v>
      </c>
      <c r="D367" s="17">
        <v>28.41</v>
      </c>
      <c r="E367" s="12">
        <f>C367+D367</f>
        <v>266.19</v>
      </c>
      <c r="F367" s="10"/>
      <c r="G367" s="12"/>
      <c r="H367" s="11"/>
      <c r="I367" s="14"/>
    </row>
    <row r="368" spans="1:9" x14ac:dyDescent="0.2">
      <c r="A368" s="67" t="str">
        <f>C370</f>
        <v>ELETRICA/LOGICA</v>
      </c>
      <c r="B368" s="68"/>
      <c r="C368" s="68"/>
      <c r="D368" s="68"/>
      <c r="E368" s="68"/>
      <c r="F368" s="68"/>
      <c r="G368" s="68"/>
      <c r="H368" s="68"/>
      <c r="I368" s="68"/>
    </row>
    <row r="369" spans="1:9" ht="15" x14ac:dyDescent="0.2">
      <c r="A369" s="5" t="s">
        <v>105</v>
      </c>
      <c r="B369" s="6" t="s">
        <v>106</v>
      </c>
      <c r="C369" s="5" t="s">
        <v>107</v>
      </c>
      <c r="D369" s="7" t="s">
        <v>123</v>
      </c>
      <c r="E369" s="8" t="s">
        <v>124</v>
      </c>
      <c r="F369" s="8" t="s">
        <v>125</v>
      </c>
      <c r="G369" s="8" t="s">
        <v>126</v>
      </c>
      <c r="H369" s="8" t="s">
        <v>127</v>
      </c>
      <c r="I369" s="9" t="s">
        <v>420</v>
      </c>
    </row>
    <row r="370" spans="1:9" x14ac:dyDescent="0.2">
      <c r="A370" s="58" t="s">
        <v>74</v>
      </c>
      <c r="B370" s="58" t="s">
        <v>303</v>
      </c>
      <c r="C370" s="58" t="s">
        <v>100</v>
      </c>
      <c r="D370" s="61" t="s">
        <v>134</v>
      </c>
      <c r="E370" s="12" t="s">
        <v>129</v>
      </c>
      <c r="F370" s="10" t="s">
        <v>308</v>
      </c>
      <c r="G370" s="10" t="s">
        <v>311</v>
      </c>
      <c r="H370" s="11"/>
      <c r="I370" s="64">
        <f>F374</f>
        <v>69.75</v>
      </c>
    </row>
    <row r="371" spans="1:9" x14ac:dyDescent="0.2">
      <c r="A371" s="59"/>
      <c r="B371" s="59"/>
      <c r="C371" s="59"/>
      <c r="D371" s="62"/>
      <c r="E371" s="12" t="s">
        <v>130</v>
      </c>
      <c r="F371" s="10" t="s">
        <v>309</v>
      </c>
      <c r="G371" s="10" t="s">
        <v>312</v>
      </c>
      <c r="H371" s="11"/>
      <c r="I371" s="65"/>
    </row>
    <row r="372" spans="1:9" x14ac:dyDescent="0.2">
      <c r="A372" s="59"/>
      <c r="B372" s="59"/>
      <c r="C372" s="59"/>
      <c r="D372" s="62"/>
      <c r="E372" s="12" t="s">
        <v>131</v>
      </c>
      <c r="F372" s="13">
        <v>45329</v>
      </c>
      <c r="G372" s="13">
        <f>F372</f>
        <v>45329</v>
      </c>
      <c r="H372" s="13"/>
      <c r="I372" s="65"/>
    </row>
    <row r="373" spans="1:9" x14ac:dyDescent="0.2">
      <c r="A373" s="59"/>
      <c r="B373" s="59"/>
      <c r="C373" s="59"/>
      <c r="D373" s="62"/>
      <c r="E373" s="12" t="s">
        <v>132</v>
      </c>
      <c r="F373" s="10" t="s">
        <v>310</v>
      </c>
      <c r="G373" s="10" t="s">
        <v>313</v>
      </c>
      <c r="H373" s="11"/>
      <c r="I373" s="65"/>
    </row>
    <row r="374" spans="1:9" x14ac:dyDescent="0.2">
      <c r="A374" s="60"/>
      <c r="B374" s="60"/>
      <c r="C374" s="60"/>
      <c r="D374" s="63"/>
      <c r="E374" s="12" t="s">
        <v>133</v>
      </c>
      <c r="F374" s="10">
        <f>E377</f>
        <v>69.75</v>
      </c>
      <c r="G374" s="10">
        <f>E378</f>
        <v>84.509999999999991</v>
      </c>
      <c r="H374" s="11"/>
      <c r="I374" s="66"/>
    </row>
    <row r="375" spans="1:9" x14ac:dyDescent="0.2">
      <c r="A375" s="53" t="s">
        <v>197</v>
      </c>
      <c r="B375" s="54"/>
      <c r="C375" s="54"/>
      <c r="D375" s="54"/>
      <c r="E375" s="54"/>
      <c r="F375" s="54"/>
      <c r="G375" s="54"/>
      <c r="H375" s="54"/>
      <c r="I375" s="55"/>
    </row>
    <row r="376" spans="1:9" x14ac:dyDescent="0.2">
      <c r="A376" s="23"/>
      <c r="B376" s="24"/>
      <c r="C376" s="14" t="s">
        <v>289</v>
      </c>
      <c r="D376" s="15" t="s">
        <v>204</v>
      </c>
      <c r="E376" s="12" t="s">
        <v>290</v>
      </c>
      <c r="F376" s="88" t="s">
        <v>377</v>
      </c>
      <c r="G376" s="89"/>
      <c r="H376" s="89"/>
      <c r="I376" s="90"/>
    </row>
    <row r="377" spans="1:9" x14ac:dyDescent="0.2">
      <c r="A377" s="56" t="str">
        <f>F370</f>
        <v>SHOPAR</v>
      </c>
      <c r="B377" s="57"/>
      <c r="C377" s="16">
        <v>37.909999999999997</v>
      </c>
      <c r="D377" s="17">
        <v>31.84</v>
      </c>
      <c r="E377" s="12">
        <f>C377+D377</f>
        <v>69.75</v>
      </c>
      <c r="F377" s="91"/>
      <c r="G377" s="92"/>
      <c r="H377" s="92"/>
      <c r="I377" s="93"/>
    </row>
    <row r="378" spans="1:9" x14ac:dyDescent="0.2">
      <c r="A378" s="56" t="str">
        <f>G370</f>
        <v>JG INF E PAP</v>
      </c>
      <c r="B378" s="57"/>
      <c r="C378" s="16">
        <v>55.97</v>
      </c>
      <c r="D378" s="17">
        <v>28.54</v>
      </c>
      <c r="E378" s="12">
        <f>C378+D378</f>
        <v>84.509999999999991</v>
      </c>
      <c r="F378" s="91"/>
      <c r="G378" s="92"/>
      <c r="H378" s="92"/>
      <c r="I378" s="93"/>
    </row>
    <row r="379" spans="1:9" x14ac:dyDescent="0.2">
      <c r="A379" s="56"/>
      <c r="B379" s="57"/>
      <c r="C379" s="16"/>
      <c r="D379" s="17"/>
      <c r="E379" s="12">
        <f>C379+D379</f>
        <v>0</v>
      </c>
      <c r="F379" s="94"/>
      <c r="G379" s="95"/>
      <c r="H379" s="95"/>
      <c r="I379" s="96"/>
    </row>
    <row r="380" spans="1:9" ht="13.5" customHeight="1" x14ac:dyDescent="0.2">
      <c r="A380" s="67" t="str">
        <f>C382</f>
        <v>ELETRICA/LOGICA</v>
      </c>
      <c r="B380" s="68"/>
      <c r="C380" s="68"/>
      <c r="D380" s="68"/>
      <c r="E380" s="68"/>
      <c r="F380" s="68"/>
      <c r="G380" s="68"/>
      <c r="H380" s="68"/>
      <c r="I380" s="68"/>
    </row>
    <row r="381" spans="1:9" ht="13.5" customHeight="1" x14ac:dyDescent="0.2">
      <c r="A381" s="5" t="s">
        <v>105</v>
      </c>
      <c r="B381" s="6" t="s">
        <v>106</v>
      </c>
      <c r="C381" s="5" t="s">
        <v>107</v>
      </c>
      <c r="D381" s="7" t="s">
        <v>123</v>
      </c>
      <c r="E381" s="8" t="s">
        <v>124</v>
      </c>
      <c r="F381" s="8" t="s">
        <v>125</v>
      </c>
      <c r="G381" s="8" t="s">
        <v>126</v>
      </c>
      <c r="H381" s="8" t="s">
        <v>127</v>
      </c>
      <c r="I381" s="9" t="s">
        <v>128</v>
      </c>
    </row>
    <row r="382" spans="1:9" ht="13.5" customHeight="1" x14ac:dyDescent="0.2">
      <c r="A382" s="58" t="s">
        <v>407</v>
      </c>
      <c r="B382" s="58" t="s">
        <v>408</v>
      </c>
      <c r="C382" s="58" t="s">
        <v>100</v>
      </c>
      <c r="D382" s="61" t="s">
        <v>134</v>
      </c>
      <c r="E382" s="12" t="s">
        <v>129</v>
      </c>
      <c r="F382" s="10" t="s">
        <v>409</v>
      </c>
      <c r="G382" s="10" t="s">
        <v>412</v>
      </c>
      <c r="H382" s="11" t="s">
        <v>415</v>
      </c>
      <c r="I382" s="64">
        <f>MEDIAN(F386,G386,H386)</f>
        <v>81.210000000000008</v>
      </c>
    </row>
    <row r="383" spans="1:9" ht="13.5" customHeight="1" x14ac:dyDescent="0.2">
      <c r="A383" s="59"/>
      <c r="B383" s="59"/>
      <c r="C383" s="59"/>
      <c r="D383" s="62"/>
      <c r="E383" s="12" t="s">
        <v>130</v>
      </c>
      <c r="F383" s="10" t="s">
        <v>410</v>
      </c>
      <c r="G383" s="10" t="s">
        <v>414</v>
      </c>
      <c r="H383" s="11" t="s">
        <v>416</v>
      </c>
      <c r="I383" s="65"/>
    </row>
    <row r="384" spans="1:9" ht="13.5" customHeight="1" x14ac:dyDescent="0.2">
      <c r="A384" s="59"/>
      <c r="B384" s="59"/>
      <c r="C384" s="59"/>
      <c r="D384" s="62"/>
      <c r="E384" s="12" t="s">
        <v>131</v>
      </c>
      <c r="F384" s="13">
        <v>45340</v>
      </c>
      <c r="G384" s="13">
        <f>F384</f>
        <v>45340</v>
      </c>
      <c r="H384" s="13">
        <f>G384</f>
        <v>45340</v>
      </c>
      <c r="I384" s="65"/>
    </row>
    <row r="385" spans="1:9" ht="13.5" customHeight="1" x14ac:dyDescent="0.2">
      <c r="A385" s="59"/>
      <c r="B385" s="59"/>
      <c r="C385" s="59"/>
      <c r="D385" s="62"/>
      <c r="E385" s="12" t="s">
        <v>132</v>
      </c>
      <c r="F385" s="10" t="s">
        <v>411</v>
      </c>
      <c r="G385" s="10" t="s">
        <v>413</v>
      </c>
      <c r="H385" s="11" t="s">
        <v>417</v>
      </c>
      <c r="I385" s="65"/>
    </row>
    <row r="386" spans="1:9" ht="13.5" customHeight="1" x14ac:dyDescent="0.2">
      <c r="A386" s="60"/>
      <c r="B386" s="60"/>
      <c r="C386" s="60"/>
      <c r="D386" s="63"/>
      <c r="E386" s="12" t="s">
        <v>133</v>
      </c>
      <c r="F386" s="10">
        <f>E389</f>
        <v>58.3</v>
      </c>
      <c r="G386" s="10">
        <f>E390</f>
        <v>81.210000000000008</v>
      </c>
      <c r="H386" s="21">
        <f>E391</f>
        <v>124.39999999999999</v>
      </c>
      <c r="I386" s="66"/>
    </row>
    <row r="387" spans="1:9" ht="13.5" customHeight="1" x14ac:dyDescent="0.2">
      <c r="A387" s="53" t="s">
        <v>197</v>
      </c>
      <c r="B387" s="54"/>
      <c r="C387" s="54"/>
      <c r="D387" s="54"/>
      <c r="E387" s="54"/>
      <c r="F387" s="54"/>
      <c r="G387" s="54"/>
      <c r="H387" s="54"/>
      <c r="I387" s="55"/>
    </row>
    <row r="388" spans="1:9" ht="13.5" customHeight="1" x14ac:dyDescent="0.2">
      <c r="A388" s="23"/>
      <c r="B388" s="24"/>
      <c r="C388" s="14" t="s">
        <v>289</v>
      </c>
      <c r="D388" s="15" t="s">
        <v>204</v>
      </c>
      <c r="E388" s="12" t="s">
        <v>290</v>
      </c>
      <c r="F388" s="88"/>
      <c r="G388" s="89"/>
      <c r="H388" s="89"/>
      <c r="I388" s="90"/>
    </row>
    <row r="389" spans="1:9" ht="13.5" customHeight="1" x14ac:dyDescent="0.2">
      <c r="A389" s="56" t="str">
        <f>F382</f>
        <v>INSTALAR</v>
      </c>
      <c r="B389" s="57"/>
      <c r="C389" s="16">
        <v>30.78</v>
      </c>
      <c r="D389" s="17">
        <v>27.52</v>
      </c>
      <c r="E389" s="12">
        <f>C389+D389</f>
        <v>58.3</v>
      </c>
      <c r="F389" s="91"/>
      <c r="G389" s="92"/>
      <c r="H389" s="92"/>
      <c r="I389" s="93"/>
    </row>
    <row r="390" spans="1:9" ht="13.5" customHeight="1" x14ac:dyDescent="0.2">
      <c r="A390" s="56" t="str">
        <f>G382</f>
        <v>MESQUITÃO</v>
      </c>
      <c r="B390" s="57"/>
      <c r="C390" s="16">
        <v>51.95</v>
      </c>
      <c r="D390" s="17">
        <v>29.26</v>
      </c>
      <c r="E390" s="12">
        <f>C390+D390</f>
        <v>81.210000000000008</v>
      </c>
      <c r="F390" s="91"/>
      <c r="G390" s="92"/>
      <c r="H390" s="92"/>
      <c r="I390" s="93"/>
    </row>
    <row r="391" spans="1:9" ht="13.5" customHeight="1" x14ac:dyDescent="0.2">
      <c r="A391" s="56" t="str">
        <f>H382</f>
        <v>MUROCAL DISTRIBUIDORA</v>
      </c>
      <c r="B391" s="57"/>
      <c r="C391" s="16">
        <v>105.6</v>
      </c>
      <c r="D391" s="17">
        <v>18.8</v>
      </c>
      <c r="E391" s="12">
        <f>C391+D391</f>
        <v>124.39999999999999</v>
      </c>
      <c r="F391" s="94"/>
      <c r="G391" s="95"/>
      <c r="H391" s="95"/>
      <c r="I391" s="96"/>
    </row>
    <row r="392" spans="1:9" ht="13.5" customHeight="1" x14ac:dyDescent="0.2">
      <c r="A392" s="23"/>
      <c r="B392" s="37"/>
      <c r="C392" s="37"/>
      <c r="D392" s="38"/>
      <c r="E392" s="39"/>
      <c r="F392" s="40"/>
      <c r="G392" s="40"/>
      <c r="H392" s="27"/>
      <c r="I392" s="37"/>
    </row>
    <row r="393" spans="1:9" x14ac:dyDescent="0.2">
      <c r="A393" s="67" t="str">
        <f>C395</f>
        <v>ELETRICA/LOGICA</v>
      </c>
      <c r="B393" s="68"/>
      <c r="C393" s="68"/>
      <c r="D393" s="68"/>
      <c r="E393" s="68"/>
      <c r="F393" s="68"/>
      <c r="G393" s="68"/>
      <c r="H393" s="68"/>
      <c r="I393" s="68"/>
    </row>
    <row r="394" spans="1:9" ht="15" x14ac:dyDescent="0.2">
      <c r="A394" s="5" t="s">
        <v>105</v>
      </c>
      <c r="B394" s="6" t="s">
        <v>106</v>
      </c>
      <c r="C394" s="5" t="s">
        <v>107</v>
      </c>
      <c r="D394" s="7" t="s">
        <v>123</v>
      </c>
      <c r="E394" s="8" t="s">
        <v>124</v>
      </c>
      <c r="F394" s="8" t="s">
        <v>125</v>
      </c>
      <c r="G394" s="8" t="s">
        <v>126</v>
      </c>
      <c r="H394" s="8" t="s">
        <v>127</v>
      </c>
      <c r="I394" s="9" t="s">
        <v>128</v>
      </c>
    </row>
    <row r="395" spans="1:9" x14ac:dyDescent="0.2">
      <c r="A395" s="58" t="s">
        <v>22</v>
      </c>
      <c r="B395" s="58" t="s">
        <v>23</v>
      </c>
      <c r="C395" s="58" t="s">
        <v>100</v>
      </c>
      <c r="D395" s="61" t="s">
        <v>134</v>
      </c>
      <c r="E395" s="12" t="s">
        <v>129</v>
      </c>
      <c r="F395" s="10" t="s">
        <v>215</v>
      </c>
      <c r="G395" s="10" t="s">
        <v>218</v>
      </c>
      <c r="H395" s="11" t="s">
        <v>251</v>
      </c>
      <c r="I395" s="64">
        <f>MEDIAN(F399,G399,H399)</f>
        <v>1.5</v>
      </c>
    </row>
    <row r="396" spans="1:9" x14ac:dyDescent="0.2">
      <c r="A396" s="59"/>
      <c r="B396" s="59"/>
      <c r="C396" s="59"/>
      <c r="D396" s="62"/>
      <c r="E396" s="12" t="s">
        <v>130</v>
      </c>
      <c r="F396" s="10" t="s">
        <v>216</v>
      </c>
      <c r="G396" s="10" t="s">
        <v>219</v>
      </c>
      <c r="H396" s="11" t="s">
        <v>144</v>
      </c>
      <c r="I396" s="65"/>
    </row>
    <row r="397" spans="1:9" x14ac:dyDescent="0.2">
      <c r="A397" s="59"/>
      <c r="B397" s="59"/>
      <c r="C397" s="59"/>
      <c r="D397" s="62"/>
      <c r="E397" s="12" t="s">
        <v>131</v>
      </c>
      <c r="F397" s="13">
        <v>45226</v>
      </c>
      <c r="G397" s="13">
        <f>F397</f>
        <v>45226</v>
      </c>
      <c r="H397" s="13">
        <v>45219</v>
      </c>
      <c r="I397" s="65"/>
    </row>
    <row r="398" spans="1:9" x14ac:dyDescent="0.2">
      <c r="A398" s="59"/>
      <c r="B398" s="59"/>
      <c r="C398" s="59"/>
      <c r="D398" s="62"/>
      <c r="E398" s="12" t="s">
        <v>132</v>
      </c>
      <c r="F398" s="10" t="s">
        <v>217</v>
      </c>
      <c r="G398" s="10" t="s">
        <v>220</v>
      </c>
      <c r="H398" s="11" t="s">
        <v>252</v>
      </c>
      <c r="I398" s="65"/>
    </row>
    <row r="399" spans="1:9" x14ac:dyDescent="0.2">
      <c r="A399" s="60"/>
      <c r="B399" s="60"/>
      <c r="C399" s="60"/>
      <c r="D399" s="63"/>
      <c r="E399" s="12" t="s">
        <v>133</v>
      </c>
      <c r="F399" s="10">
        <v>1.51</v>
      </c>
      <c r="G399" s="10">
        <v>1.5</v>
      </c>
      <c r="H399" s="21">
        <f>36.74/50</f>
        <v>0.73480000000000001</v>
      </c>
      <c r="I399" s="66"/>
    </row>
    <row r="400" spans="1:9" x14ac:dyDescent="0.2">
      <c r="A400" s="53" t="s">
        <v>405</v>
      </c>
      <c r="B400" s="54"/>
      <c r="C400" s="54"/>
      <c r="D400" s="54"/>
      <c r="E400" s="54"/>
      <c r="F400" s="54"/>
      <c r="G400" s="54"/>
      <c r="H400" s="54"/>
      <c r="I400" s="54"/>
    </row>
    <row r="401" spans="1:9" x14ac:dyDescent="0.2">
      <c r="A401" s="67" t="str">
        <f>C403</f>
        <v>ELETRICA/LOGICA</v>
      </c>
      <c r="B401" s="68"/>
      <c r="C401" s="68"/>
      <c r="D401" s="68"/>
      <c r="E401" s="68"/>
      <c r="F401" s="68"/>
      <c r="G401" s="68"/>
      <c r="H401" s="68"/>
      <c r="I401" s="68"/>
    </row>
    <row r="402" spans="1:9" ht="15" x14ac:dyDescent="0.2">
      <c r="A402" s="5" t="s">
        <v>105</v>
      </c>
      <c r="B402" s="6" t="s">
        <v>106</v>
      </c>
      <c r="C402" s="5" t="s">
        <v>107</v>
      </c>
      <c r="D402" s="7" t="s">
        <v>123</v>
      </c>
      <c r="E402" s="8" t="s">
        <v>124</v>
      </c>
      <c r="F402" s="8" t="s">
        <v>125</v>
      </c>
      <c r="G402" s="8" t="s">
        <v>126</v>
      </c>
      <c r="H402" s="8" t="s">
        <v>127</v>
      </c>
      <c r="I402" s="9" t="s">
        <v>128</v>
      </c>
    </row>
    <row r="403" spans="1:9" x14ac:dyDescent="0.2">
      <c r="A403" s="58" t="s">
        <v>13</v>
      </c>
      <c r="B403" s="58" t="s">
        <v>14</v>
      </c>
      <c r="C403" s="58" t="s">
        <v>100</v>
      </c>
      <c r="D403" s="61" t="s">
        <v>134</v>
      </c>
      <c r="E403" s="12" t="s">
        <v>129</v>
      </c>
      <c r="F403" s="10" t="s">
        <v>215</v>
      </c>
      <c r="G403" s="10" t="s">
        <v>218</v>
      </c>
      <c r="H403" s="11" t="s">
        <v>251</v>
      </c>
      <c r="I403" s="64">
        <f>MEDIAN(F407,G407,H407)</f>
        <v>1.5</v>
      </c>
    </row>
    <row r="404" spans="1:9" x14ac:dyDescent="0.2">
      <c r="A404" s="59"/>
      <c r="B404" s="59"/>
      <c r="C404" s="59"/>
      <c r="D404" s="62"/>
      <c r="E404" s="12" t="s">
        <v>130</v>
      </c>
      <c r="F404" s="10" t="s">
        <v>216</v>
      </c>
      <c r="G404" s="10" t="s">
        <v>219</v>
      </c>
      <c r="H404" s="11" t="s">
        <v>144</v>
      </c>
      <c r="I404" s="65"/>
    </row>
    <row r="405" spans="1:9" x14ac:dyDescent="0.2">
      <c r="A405" s="59"/>
      <c r="B405" s="59"/>
      <c r="C405" s="59"/>
      <c r="D405" s="62"/>
      <c r="E405" s="12" t="s">
        <v>131</v>
      </c>
      <c r="F405" s="13">
        <v>45226</v>
      </c>
      <c r="G405" s="13">
        <f>F405</f>
        <v>45226</v>
      </c>
      <c r="H405" s="13">
        <v>45219</v>
      </c>
      <c r="I405" s="65"/>
    </row>
    <row r="406" spans="1:9" x14ac:dyDescent="0.2">
      <c r="A406" s="59"/>
      <c r="B406" s="59"/>
      <c r="C406" s="59"/>
      <c r="D406" s="62"/>
      <c r="E406" s="12" t="s">
        <v>132</v>
      </c>
      <c r="F406" s="10" t="s">
        <v>217</v>
      </c>
      <c r="G406" s="10" t="s">
        <v>220</v>
      </c>
      <c r="H406" s="11" t="s">
        <v>252</v>
      </c>
      <c r="I406" s="65"/>
    </row>
    <row r="407" spans="1:9" x14ac:dyDescent="0.2">
      <c r="A407" s="60"/>
      <c r="B407" s="60"/>
      <c r="C407" s="60"/>
      <c r="D407" s="63"/>
      <c r="E407" s="12" t="s">
        <v>133</v>
      </c>
      <c r="F407" s="10">
        <v>1.51</v>
      </c>
      <c r="G407" s="10">
        <v>1.5</v>
      </c>
      <c r="H407" s="21">
        <f>TRUNC((36.74/50),2)</f>
        <v>0.73</v>
      </c>
      <c r="I407" s="66"/>
    </row>
    <row r="408" spans="1:9" x14ac:dyDescent="0.2">
      <c r="A408" s="53" t="s">
        <v>351</v>
      </c>
      <c r="B408" s="54"/>
      <c r="C408" s="54"/>
      <c r="D408" s="54"/>
      <c r="E408" s="54"/>
      <c r="F408" s="54"/>
      <c r="G408" s="54"/>
      <c r="H408" s="54"/>
      <c r="I408" s="54"/>
    </row>
    <row r="409" spans="1:9" x14ac:dyDescent="0.2">
      <c r="A409" s="67" t="str">
        <f>C411</f>
        <v>ELETRICA/LOGICA</v>
      </c>
      <c r="B409" s="68"/>
      <c r="C409" s="68"/>
      <c r="D409" s="68"/>
      <c r="E409" s="68"/>
      <c r="F409" s="68"/>
      <c r="G409" s="68"/>
      <c r="H409" s="68"/>
      <c r="I409" s="68"/>
    </row>
    <row r="410" spans="1:9" ht="15" x14ac:dyDescent="0.2">
      <c r="A410" s="5" t="s">
        <v>105</v>
      </c>
      <c r="B410" s="6" t="s">
        <v>106</v>
      </c>
      <c r="C410" s="5" t="s">
        <v>107</v>
      </c>
      <c r="D410" s="7" t="s">
        <v>123</v>
      </c>
      <c r="E410" s="8" t="s">
        <v>124</v>
      </c>
      <c r="F410" s="8" t="s">
        <v>125</v>
      </c>
      <c r="G410" s="8" t="s">
        <v>126</v>
      </c>
      <c r="H410" s="8" t="s">
        <v>127</v>
      </c>
      <c r="I410" s="9" t="s">
        <v>128</v>
      </c>
    </row>
    <row r="411" spans="1:9" x14ac:dyDescent="0.2">
      <c r="A411" s="58" t="s">
        <v>62</v>
      </c>
      <c r="B411" s="58" t="s">
        <v>253</v>
      </c>
      <c r="C411" s="58" t="s">
        <v>100</v>
      </c>
      <c r="D411" s="61" t="s">
        <v>134</v>
      </c>
      <c r="E411" s="12" t="s">
        <v>129</v>
      </c>
      <c r="F411" s="10" t="s">
        <v>215</v>
      </c>
      <c r="G411" s="10" t="s">
        <v>218</v>
      </c>
      <c r="H411" s="11" t="s">
        <v>251</v>
      </c>
      <c r="I411" s="64">
        <f>MEDIAN(F415,G415,H415)</f>
        <v>700.51</v>
      </c>
    </row>
    <row r="412" spans="1:9" x14ac:dyDescent="0.2">
      <c r="A412" s="59"/>
      <c r="B412" s="59"/>
      <c r="C412" s="59"/>
      <c r="D412" s="62"/>
      <c r="E412" s="12" t="s">
        <v>130</v>
      </c>
      <c r="F412" s="10" t="s">
        <v>216</v>
      </c>
      <c r="G412" s="10" t="s">
        <v>219</v>
      </c>
      <c r="H412" s="11" t="s">
        <v>144</v>
      </c>
      <c r="I412" s="65"/>
    </row>
    <row r="413" spans="1:9" x14ac:dyDescent="0.2">
      <c r="A413" s="59"/>
      <c r="B413" s="59"/>
      <c r="C413" s="59"/>
      <c r="D413" s="62"/>
      <c r="E413" s="12" t="s">
        <v>131</v>
      </c>
      <c r="F413" s="13">
        <v>45274</v>
      </c>
      <c r="G413" s="13">
        <f>F413</f>
        <v>45274</v>
      </c>
      <c r="H413" s="13">
        <v>45219</v>
      </c>
      <c r="I413" s="65"/>
    </row>
    <row r="414" spans="1:9" x14ac:dyDescent="0.2">
      <c r="A414" s="59"/>
      <c r="B414" s="59"/>
      <c r="C414" s="59"/>
      <c r="D414" s="62"/>
      <c r="E414" s="12" t="s">
        <v>132</v>
      </c>
      <c r="F414" s="10" t="s">
        <v>217</v>
      </c>
      <c r="G414" s="10" t="s">
        <v>220</v>
      </c>
      <c r="H414" s="11" t="s">
        <v>252</v>
      </c>
      <c r="I414" s="65"/>
    </row>
    <row r="415" spans="1:9" x14ac:dyDescent="0.2">
      <c r="A415" s="60"/>
      <c r="B415" s="60"/>
      <c r="C415" s="60"/>
      <c r="D415" s="63"/>
      <c r="E415" s="12" t="s">
        <v>133</v>
      </c>
      <c r="F415" s="10">
        <v>700.51</v>
      </c>
      <c r="G415" s="10">
        <v>701.5</v>
      </c>
      <c r="H415" s="11">
        <v>542.22</v>
      </c>
      <c r="I415" s="66"/>
    </row>
    <row r="416" spans="1:9" x14ac:dyDescent="0.2">
      <c r="A416" s="67" t="str">
        <f>C418</f>
        <v>ELETRICA/LOGICA</v>
      </c>
      <c r="B416" s="68"/>
      <c r="C416" s="68"/>
      <c r="D416" s="68"/>
      <c r="E416" s="68"/>
      <c r="F416" s="68"/>
      <c r="G416" s="68"/>
      <c r="H416" s="68"/>
      <c r="I416" s="68"/>
    </row>
    <row r="417" spans="1:9" ht="15" x14ac:dyDescent="0.2">
      <c r="A417" s="5" t="s">
        <v>105</v>
      </c>
      <c r="B417" s="6" t="s">
        <v>106</v>
      </c>
      <c r="C417" s="5" t="s">
        <v>107</v>
      </c>
      <c r="D417" s="7" t="s">
        <v>123</v>
      </c>
      <c r="E417" s="8" t="s">
        <v>124</v>
      </c>
      <c r="F417" s="8" t="s">
        <v>125</v>
      </c>
      <c r="G417" s="8" t="s">
        <v>126</v>
      </c>
      <c r="H417" s="8" t="s">
        <v>127</v>
      </c>
      <c r="I417" s="9" t="s">
        <v>128</v>
      </c>
    </row>
    <row r="418" spans="1:9" x14ac:dyDescent="0.2">
      <c r="A418" s="58" t="s">
        <v>36</v>
      </c>
      <c r="B418" s="58" t="s">
        <v>254</v>
      </c>
      <c r="C418" s="58" t="s">
        <v>100</v>
      </c>
      <c r="D418" s="61" t="s">
        <v>134</v>
      </c>
      <c r="E418" s="12" t="s">
        <v>129</v>
      </c>
      <c r="F418" s="10" t="s">
        <v>215</v>
      </c>
      <c r="G418" s="10" t="s">
        <v>218</v>
      </c>
      <c r="H418" s="11" t="s">
        <v>373</v>
      </c>
      <c r="I418" s="64">
        <f>MEDIAN(F422,G422,H422)</f>
        <v>2423.27</v>
      </c>
    </row>
    <row r="419" spans="1:9" x14ac:dyDescent="0.2">
      <c r="A419" s="59"/>
      <c r="B419" s="59"/>
      <c r="C419" s="59"/>
      <c r="D419" s="62"/>
      <c r="E419" s="12" t="s">
        <v>130</v>
      </c>
      <c r="F419" s="10" t="s">
        <v>216</v>
      </c>
      <c r="G419" s="10" t="s">
        <v>219</v>
      </c>
      <c r="H419" s="11" t="s">
        <v>374</v>
      </c>
      <c r="I419" s="65"/>
    </row>
    <row r="420" spans="1:9" x14ac:dyDescent="0.2">
      <c r="A420" s="59"/>
      <c r="B420" s="59"/>
      <c r="C420" s="59"/>
      <c r="D420" s="62"/>
      <c r="E420" s="12" t="s">
        <v>131</v>
      </c>
      <c r="F420" s="13">
        <v>45226</v>
      </c>
      <c r="G420" s="13">
        <f>F420</f>
        <v>45226</v>
      </c>
      <c r="H420" s="13">
        <v>45330</v>
      </c>
      <c r="I420" s="65"/>
    </row>
    <row r="421" spans="1:9" x14ac:dyDescent="0.2">
      <c r="A421" s="59"/>
      <c r="B421" s="59"/>
      <c r="C421" s="59"/>
      <c r="D421" s="62"/>
      <c r="E421" s="12" t="s">
        <v>132</v>
      </c>
      <c r="F421" s="10" t="s">
        <v>217</v>
      </c>
      <c r="G421" s="10" t="s">
        <v>220</v>
      </c>
      <c r="H421" s="11" t="s">
        <v>375</v>
      </c>
      <c r="I421" s="65"/>
    </row>
    <row r="422" spans="1:9" x14ac:dyDescent="0.2">
      <c r="A422" s="60"/>
      <c r="B422" s="60"/>
      <c r="C422" s="60"/>
      <c r="D422" s="63"/>
      <c r="E422" s="12" t="s">
        <v>133</v>
      </c>
      <c r="F422" s="10">
        <v>2218</v>
      </c>
      <c r="G422" s="10">
        <v>2900</v>
      </c>
      <c r="H422" s="20">
        <f>E425</f>
        <v>2423.27</v>
      </c>
      <c r="I422" s="66"/>
    </row>
    <row r="423" spans="1:9" x14ac:dyDescent="0.2">
      <c r="A423" s="53" t="s">
        <v>197</v>
      </c>
      <c r="B423" s="54"/>
      <c r="C423" s="54"/>
      <c r="D423" s="54"/>
      <c r="E423" s="54"/>
      <c r="F423" s="54"/>
      <c r="G423" s="54"/>
      <c r="H423" s="54"/>
      <c r="I423" s="55"/>
    </row>
    <row r="424" spans="1:9" x14ac:dyDescent="0.2">
      <c r="A424" s="23"/>
      <c r="B424" s="24"/>
      <c r="C424" s="14" t="s">
        <v>289</v>
      </c>
      <c r="D424" s="15" t="s">
        <v>204</v>
      </c>
      <c r="E424" s="12" t="s">
        <v>290</v>
      </c>
      <c r="F424" s="10"/>
      <c r="G424" s="10"/>
      <c r="H424" s="20"/>
      <c r="I424" s="14"/>
    </row>
    <row r="425" spans="1:9" x14ac:dyDescent="0.2">
      <c r="A425" s="56" t="str">
        <f>H418</f>
        <v>UPPER SEG</v>
      </c>
      <c r="B425" s="57"/>
      <c r="C425" s="16">
        <v>2108.91</v>
      </c>
      <c r="D425" s="17">
        <v>314.36</v>
      </c>
      <c r="E425" s="12">
        <f>C425+D425</f>
        <v>2423.27</v>
      </c>
      <c r="F425" s="10"/>
      <c r="G425" s="12"/>
      <c r="H425" s="11"/>
      <c r="I425" s="14"/>
    </row>
    <row r="426" spans="1:9" ht="15" x14ac:dyDescent="0.2">
      <c r="A426" s="5" t="s">
        <v>105</v>
      </c>
      <c r="B426" s="6" t="s">
        <v>106</v>
      </c>
      <c r="C426" s="5" t="s">
        <v>107</v>
      </c>
      <c r="D426" s="7" t="s">
        <v>123</v>
      </c>
      <c r="E426" s="8" t="s">
        <v>124</v>
      </c>
      <c r="F426" s="8" t="s">
        <v>125</v>
      </c>
      <c r="G426" s="8" t="s">
        <v>126</v>
      </c>
      <c r="H426" s="8" t="s">
        <v>127</v>
      </c>
      <c r="I426" s="9" t="s">
        <v>128</v>
      </c>
    </row>
    <row r="427" spans="1:9" x14ac:dyDescent="0.2">
      <c r="A427" s="58" t="s">
        <v>92</v>
      </c>
      <c r="B427" s="58" t="s">
        <v>93</v>
      </c>
      <c r="C427" s="58" t="s">
        <v>100</v>
      </c>
      <c r="D427" s="61" t="s">
        <v>134</v>
      </c>
      <c r="E427" s="12" t="s">
        <v>129</v>
      </c>
      <c r="F427" s="11" t="s">
        <v>251</v>
      </c>
      <c r="G427" s="10" t="s">
        <v>314</v>
      </c>
      <c r="H427" s="11" t="s">
        <v>317</v>
      </c>
      <c r="I427" s="64">
        <f>MEDIAN(F431,G431,H431)</f>
        <v>184.9</v>
      </c>
    </row>
    <row r="428" spans="1:9" x14ac:dyDescent="0.2">
      <c r="A428" s="59"/>
      <c r="B428" s="59"/>
      <c r="C428" s="59"/>
      <c r="D428" s="62"/>
      <c r="E428" s="12" t="s">
        <v>130</v>
      </c>
      <c r="F428" s="11" t="s">
        <v>144</v>
      </c>
      <c r="G428" s="10" t="s">
        <v>315</v>
      </c>
      <c r="H428" s="11" t="s">
        <v>318</v>
      </c>
      <c r="I428" s="70"/>
    </row>
    <row r="429" spans="1:9" x14ac:dyDescent="0.2">
      <c r="A429" s="59"/>
      <c r="B429" s="59"/>
      <c r="C429" s="59"/>
      <c r="D429" s="62"/>
      <c r="E429" s="12" t="s">
        <v>131</v>
      </c>
      <c r="F429" s="13">
        <v>45219</v>
      </c>
      <c r="G429" s="13">
        <v>45329</v>
      </c>
      <c r="H429" s="13">
        <f>G429</f>
        <v>45329</v>
      </c>
      <c r="I429" s="70"/>
    </row>
    <row r="430" spans="1:9" x14ac:dyDescent="0.2">
      <c r="A430" s="59"/>
      <c r="B430" s="59"/>
      <c r="C430" s="59"/>
      <c r="D430" s="62"/>
      <c r="E430" s="12" t="s">
        <v>132</v>
      </c>
      <c r="F430" s="11" t="s">
        <v>252</v>
      </c>
      <c r="G430" s="10" t="s">
        <v>316</v>
      </c>
      <c r="H430" s="11" t="s">
        <v>319</v>
      </c>
      <c r="I430" s="70"/>
    </row>
    <row r="431" spans="1:9" x14ac:dyDescent="0.2">
      <c r="A431" s="60"/>
      <c r="B431" s="60"/>
      <c r="C431" s="60"/>
      <c r="D431" s="63"/>
      <c r="E431" s="12" t="s">
        <v>133</v>
      </c>
      <c r="F431" s="10">
        <v>281</v>
      </c>
      <c r="G431" s="10">
        <v>184.9</v>
      </c>
      <c r="H431" s="20">
        <f>E436</f>
        <v>160</v>
      </c>
      <c r="I431" s="71"/>
    </row>
    <row r="432" spans="1:9" x14ac:dyDescent="0.2">
      <c r="A432" s="53" t="s">
        <v>197</v>
      </c>
      <c r="B432" s="54"/>
      <c r="C432" s="54"/>
      <c r="D432" s="54"/>
      <c r="E432" s="54"/>
      <c r="F432" s="54"/>
      <c r="G432" s="54"/>
      <c r="H432" s="54"/>
      <c r="I432" s="55"/>
    </row>
    <row r="433" spans="1:9" x14ac:dyDescent="0.2">
      <c r="A433" s="23"/>
      <c r="B433" s="24"/>
      <c r="C433" s="14" t="s">
        <v>289</v>
      </c>
      <c r="D433" s="15" t="s">
        <v>204</v>
      </c>
      <c r="E433" s="12" t="s">
        <v>290</v>
      </c>
      <c r="F433" s="10"/>
      <c r="G433" s="10"/>
      <c r="H433" s="20"/>
      <c r="I433" s="14"/>
    </row>
    <row r="434" spans="1:9" x14ac:dyDescent="0.2">
      <c r="A434" s="56"/>
      <c r="B434" s="57"/>
      <c r="C434" s="16"/>
      <c r="D434" s="17"/>
      <c r="E434" s="12">
        <f>C434+D434</f>
        <v>0</v>
      </c>
      <c r="F434" s="10"/>
      <c r="G434" s="12"/>
      <c r="H434" s="11"/>
      <c r="I434" s="14"/>
    </row>
    <row r="435" spans="1:9" x14ac:dyDescent="0.2">
      <c r="A435" s="56" t="str">
        <f>G427</f>
        <v>KALUNGA</v>
      </c>
      <c r="B435" s="57"/>
      <c r="C435" s="16">
        <v>184.9</v>
      </c>
      <c r="D435" s="17">
        <v>10.46</v>
      </c>
      <c r="E435" s="12">
        <f>C435+D435</f>
        <v>195.36</v>
      </c>
      <c r="F435" s="10"/>
      <c r="G435" s="12"/>
      <c r="H435" s="11"/>
      <c r="I435" s="14"/>
    </row>
    <row r="436" spans="1:9" x14ac:dyDescent="0.2">
      <c r="A436" s="56" t="s">
        <v>444</v>
      </c>
      <c r="B436" s="57"/>
      <c r="C436" s="16">
        <v>160</v>
      </c>
      <c r="D436" s="17"/>
      <c r="E436" s="12">
        <f>C436+D436</f>
        <v>160</v>
      </c>
      <c r="F436" s="10"/>
      <c r="G436" s="12"/>
      <c r="H436" s="11"/>
      <c r="I436" s="14"/>
    </row>
    <row r="437" spans="1:9" x14ac:dyDescent="0.2">
      <c r="A437" s="23"/>
      <c r="B437" s="37"/>
      <c r="C437" s="37"/>
      <c r="D437" s="38"/>
      <c r="E437" s="39"/>
      <c r="F437" s="40"/>
      <c r="G437" s="40"/>
      <c r="H437" s="27"/>
      <c r="I437" s="41"/>
    </row>
    <row r="438" spans="1:9" x14ac:dyDescent="0.2">
      <c r="A438" s="67" t="str">
        <f>C440</f>
        <v>ELETRICA/LOGICA</v>
      </c>
      <c r="B438" s="68"/>
      <c r="C438" s="68"/>
      <c r="D438" s="68"/>
      <c r="E438" s="68"/>
      <c r="F438" s="68"/>
      <c r="G438" s="68"/>
      <c r="H438" s="68"/>
      <c r="I438" s="68"/>
    </row>
    <row r="439" spans="1:9" ht="15" x14ac:dyDescent="0.2">
      <c r="A439" s="5" t="s">
        <v>105</v>
      </c>
      <c r="B439" s="6" t="s">
        <v>106</v>
      </c>
      <c r="C439" s="5" t="s">
        <v>107</v>
      </c>
      <c r="D439" s="7" t="s">
        <v>123</v>
      </c>
      <c r="E439" s="8" t="s">
        <v>124</v>
      </c>
      <c r="F439" s="8" t="s">
        <v>125</v>
      </c>
      <c r="G439" s="8" t="s">
        <v>126</v>
      </c>
      <c r="H439" s="8" t="s">
        <v>127</v>
      </c>
      <c r="I439" s="9" t="s">
        <v>128</v>
      </c>
    </row>
    <row r="440" spans="1:9" x14ac:dyDescent="0.2">
      <c r="A440" s="58" t="s">
        <v>69</v>
      </c>
      <c r="B440" s="58" t="s">
        <v>70</v>
      </c>
      <c r="C440" s="58" t="s">
        <v>100</v>
      </c>
      <c r="D440" s="61" t="s">
        <v>134</v>
      </c>
      <c r="E440" s="12" t="s">
        <v>129</v>
      </c>
      <c r="F440" s="11" t="s">
        <v>251</v>
      </c>
      <c r="G440" s="10" t="s">
        <v>320</v>
      </c>
      <c r="H440" s="11" t="s">
        <v>323</v>
      </c>
      <c r="I440" s="64">
        <f>MEDIAN(F444,G444,H444)</f>
        <v>1949.74</v>
      </c>
    </row>
    <row r="441" spans="1:9" x14ac:dyDescent="0.2">
      <c r="A441" s="59"/>
      <c r="B441" s="59"/>
      <c r="C441" s="59"/>
      <c r="D441" s="62"/>
      <c r="E441" s="12" t="s">
        <v>130</v>
      </c>
      <c r="F441" s="11" t="s">
        <v>144</v>
      </c>
      <c r="G441" s="10" t="s">
        <v>321</v>
      </c>
      <c r="H441" s="11" t="s">
        <v>324</v>
      </c>
      <c r="I441" s="70"/>
    </row>
    <row r="442" spans="1:9" x14ac:dyDescent="0.2">
      <c r="A442" s="59"/>
      <c r="B442" s="59"/>
      <c r="C442" s="59"/>
      <c r="D442" s="62"/>
      <c r="E442" s="12" t="s">
        <v>131</v>
      </c>
      <c r="F442" s="13">
        <v>45219</v>
      </c>
      <c r="G442" s="13">
        <v>45329</v>
      </c>
      <c r="H442" s="13">
        <f>G442</f>
        <v>45329</v>
      </c>
      <c r="I442" s="70"/>
    </row>
    <row r="443" spans="1:9" x14ac:dyDescent="0.2">
      <c r="A443" s="59"/>
      <c r="B443" s="59"/>
      <c r="C443" s="59"/>
      <c r="D443" s="62"/>
      <c r="E443" s="12" t="s">
        <v>132</v>
      </c>
      <c r="F443" s="11" t="s">
        <v>252</v>
      </c>
      <c r="G443" s="10" t="s">
        <v>322</v>
      </c>
      <c r="H443" s="11" t="s">
        <v>325</v>
      </c>
      <c r="I443" s="70"/>
    </row>
    <row r="444" spans="1:9" x14ac:dyDescent="0.2">
      <c r="A444" s="60"/>
      <c r="B444" s="60"/>
      <c r="C444" s="60"/>
      <c r="D444" s="63"/>
      <c r="E444" s="12" t="s">
        <v>133</v>
      </c>
      <c r="F444" s="10">
        <v>1949.74</v>
      </c>
      <c r="G444" s="10">
        <f>E448</f>
        <v>2005.15</v>
      </c>
      <c r="H444" s="20">
        <f>E449</f>
        <v>1060.06</v>
      </c>
      <c r="I444" s="71"/>
    </row>
    <row r="445" spans="1:9" x14ac:dyDescent="0.2">
      <c r="A445" s="53" t="s">
        <v>197</v>
      </c>
      <c r="B445" s="54"/>
      <c r="C445" s="54"/>
      <c r="D445" s="54"/>
      <c r="E445" s="54"/>
      <c r="F445" s="54"/>
      <c r="G445" s="54"/>
      <c r="H445" s="54"/>
      <c r="I445" s="55"/>
    </row>
    <row r="446" spans="1:9" x14ac:dyDescent="0.2">
      <c r="A446" s="23"/>
      <c r="B446" s="24"/>
      <c r="C446" s="14" t="s">
        <v>289</v>
      </c>
      <c r="D446" s="15" t="s">
        <v>204</v>
      </c>
      <c r="E446" s="12" t="s">
        <v>290</v>
      </c>
      <c r="F446" s="10"/>
      <c r="G446" s="10"/>
      <c r="H446" s="20"/>
      <c r="I446" s="14"/>
    </row>
    <row r="447" spans="1:9" x14ac:dyDescent="0.2">
      <c r="A447" s="56"/>
      <c r="B447" s="57"/>
      <c r="C447" s="16"/>
      <c r="D447" s="17"/>
      <c r="E447" s="12">
        <f>C447+D447</f>
        <v>0</v>
      </c>
      <c r="F447" s="10"/>
      <c r="G447" s="12"/>
      <c r="H447" s="11"/>
      <c r="I447" s="14"/>
    </row>
    <row r="448" spans="1:9" x14ac:dyDescent="0.2">
      <c r="A448" s="56" t="s">
        <v>445</v>
      </c>
      <c r="B448" s="57"/>
      <c r="C448" s="16">
        <v>2005.15</v>
      </c>
      <c r="D448" s="17"/>
      <c r="E448" s="12">
        <f>C448+D448</f>
        <v>2005.15</v>
      </c>
      <c r="F448" s="10"/>
      <c r="G448" s="12"/>
      <c r="H448" s="11"/>
      <c r="I448" s="14"/>
    </row>
    <row r="449" spans="1:9" x14ac:dyDescent="0.2">
      <c r="A449" s="56" t="str">
        <f>H440</f>
        <v>CENTRAL CABOS</v>
      </c>
      <c r="B449" s="57"/>
      <c r="C449" s="16">
        <v>1025.05</v>
      </c>
      <c r="D449" s="17">
        <v>35.01</v>
      </c>
      <c r="E449" s="12">
        <f>C449+D449</f>
        <v>1060.06</v>
      </c>
      <c r="F449" s="10"/>
      <c r="G449" s="12"/>
      <c r="H449" s="11"/>
      <c r="I449" s="14"/>
    </row>
    <row r="450" spans="1:9" x14ac:dyDescent="0.2">
      <c r="A450" s="23"/>
      <c r="B450" s="37"/>
      <c r="C450" s="37"/>
      <c r="D450" s="38"/>
      <c r="E450" s="39"/>
      <c r="F450" s="40"/>
      <c r="G450" s="40"/>
      <c r="H450" s="27"/>
      <c r="I450" s="41"/>
    </row>
    <row r="451" spans="1:9" x14ac:dyDescent="0.2">
      <c r="A451" s="67" t="str">
        <f>C453</f>
        <v>ELETRICA/LOGICA</v>
      </c>
      <c r="B451" s="68"/>
      <c r="C451" s="68"/>
      <c r="D451" s="68"/>
      <c r="E451" s="68"/>
      <c r="F451" s="68"/>
      <c r="G451" s="68"/>
      <c r="H451" s="68"/>
      <c r="I451" s="68"/>
    </row>
    <row r="452" spans="1:9" ht="15" x14ac:dyDescent="0.2">
      <c r="A452" s="5" t="s">
        <v>105</v>
      </c>
      <c r="B452" s="6" t="s">
        <v>106</v>
      </c>
      <c r="C452" s="5" t="s">
        <v>107</v>
      </c>
      <c r="D452" s="7" t="s">
        <v>123</v>
      </c>
      <c r="E452" s="8" t="s">
        <v>124</v>
      </c>
      <c r="F452" s="8" t="s">
        <v>125</v>
      </c>
      <c r="G452" s="8" t="s">
        <v>126</v>
      </c>
      <c r="H452" s="8" t="s">
        <v>127</v>
      </c>
      <c r="I452" s="9" t="s">
        <v>128</v>
      </c>
    </row>
    <row r="453" spans="1:9" x14ac:dyDescent="0.2">
      <c r="A453" s="58" t="s">
        <v>90</v>
      </c>
      <c r="B453" s="58" t="s">
        <v>91</v>
      </c>
      <c r="C453" s="58" t="s">
        <v>100</v>
      </c>
      <c r="D453" s="61" t="s">
        <v>134</v>
      </c>
      <c r="E453" s="12" t="s">
        <v>129</v>
      </c>
      <c r="F453" s="11" t="s">
        <v>323</v>
      </c>
      <c r="G453" s="10" t="s">
        <v>320</v>
      </c>
      <c r="H453" s="11" t="s">
        <v>317</v>
      </c>
      <c r="I453" s="64">
        <f>MEDIAN(F457,G457,H457)</f>
        <v>107</v>
      </c>
    </row>
    <row r="454" spans="1:9" x14ac:dyDescent="0.2">
      <c r="A454" s="59"/>
      <c r="B454" s="59"/>
      <c r="C454" s="59"/>
      <c r="D454" s="62"/>
      <c r="E454" s="12" t="s">
        <v>130</v>
      </c>
      <c r="F454" s="11" t="s">
        <v>324</v>
      </c>
      <c r="G454" s="10" t="s">
        <v>321</v>
      </c>
      <c r="H454" s="11" t="s">
        <v>318</v>
      </c>
      <c r="I454" s="70"/>
    </row>
    <row r="455" spans="1:9" x14ac:dyDescent="0.2">
      <c r="A455" s="59"/>
      <c r="B455" s="59"/>
      <c r="C455" s="59"/>
      <c r="D455" s="62"/>
      <c r="E455" s="12" t="s">
        <v>131</v>
      </c>
      <c r="F455" s="13" t="str">
        <f>E455</f>
        <v>DATA</v>
      </c>
      <c r="G455" s="13">
        <v>45329</v>
      </c>
      <c r="H455" s="13">
        <f>G455</f>
        <v>45329</v>
      </c>
      <c r="I455" s="70"/>
    </row>
    <row r="456" spans="1:9" x14ac:dyDescent="0.2">
      <c r="A456" s="59"/>
      <c r="B456" s="59"/>
      <c r="C456" s="59"/>
      <c r="D456" s="62"/>
      <c r="E456" s="12" t="s">
        <v>132</v>
      </c>
      <c r="F456" s="11" t="s">
        <v>325</v>
      </c>
      <c r="G456" s="10" t="s">
        <v>322</v>
      </c>
      <c r="H456" s="11" t="s">
        <v>319</v>
      </c>
      <c r="I456" s="70"/>
    </row>
    <row r="457" spans="1:9" x14ac:dyDescent="0.2">
      <c r="A457" s="60"/>
      <c r="B457" s="60"/>
      <c r="C457" s="60"/>
      <c r="D457" s="63"/>
      <c r="E457" s="12" t="s">
        <v>133</v>
      </c>
      <c r="F457" s="20">
        <f>E460</f>
        <v>70.489999999999995</v>
      </c>
      <c r="G457" s="10">
        <f>E461</f>
        <v>446.58</v>
      </c>
      <c r="H457" s="20">
        <f>E462</f>
        <v>107</v>
      </c>
      <c r="I457" s="71"/>
    </row>
    <row r="458" spans="1:9" x14ac:dyDescent="0.2">
      <c r="A458" s="53" t="s">
        <v>197</v>
      </c>
      <c r="B458" s="54"/>
      <c r="C458" s="54"/>
      <c r="D458" s="54"/>
      <c r="E458" s="54"/>
      <c r="F458" s="54"/>
      <c r="G458" s="54"/>
      <c r="H458" s="54"/>
      <c r="I458" s="55"/>
    </row>
    <row r="459" spans="1:9" x14ac:dyDescent="0.2">
      <c r="A459" s="23"/>
      <c r="B459" s="24"/>
      <c r="C459" s="14" t="s">
        <v>289</v>
      </c>
      <c r="D459" s="15" t="s">
        <v>204</v>
      </c>
      <c r="E459" s="12" t="s">
        <v>290</v>
      </c>
      <c r="F459" s="10"/>
      <c r="G459" s="10"/>
      <c r="H459" s="20"/>
      <c r="I459" s="14"/>
    </row>
    <row r="460" spans="1:9" x14ac:dyDescent="0.2">
      <c r="A460" s="56" t="s">
        <v>323</v>
      </c>
      <c r="B460" s="57"/>
      <c r="C460" s="16">
        <v>49.4</v>
      </c>
      <c r="D460" s="17">
        <v>21.09</v>
      </c>
      <c r="E460" s="12">
        <f>C460+D460</f>
        <v>70.489999999999995</v>
      </c>
      <c r="F460" s="10"/>
      <c r="G460" s="12"/>
      <c r="H460" s="11"/>
      <c r="I460" s="14"/>
    </row>
    <row r="461" spans="1:9" x14ac:dyDescent="0.2">
      <c r="A461" s="56" t="str">
        <f>G453</f>
        <v>FOURSERV</v>
      </c>
      <c r="B461" s="57"/>
      <c r="C461" s="16">
        <v>415.65</v>
      </c>
      <c r="D461" s="17">
        <v>30.93</v>
      </c>
      <c r="E461" s="12">
        <f>C461+D461</f>
        <v>446.58</v>
      </c>
      <c r="F461" s="10"/>
      <c r="G461" s="12"/>
      <c r="H461" s="11"/>
      <c r="I461" s="14"/>
    </row>
    <row r="462" spans="1:9" x14ac:dyDescent="0.2">
      <c r="A462" s="56" t="s">
        <v>444</v>
      </c>
      <c r="B462" s="57"/>
      <c r="C462" s="16">
        <v>107</v>
      </c>
      <c r="D462" s="17"/>
      <c r="E462" s="12">
        <f>C462+D462</f>
        <v>107</v>
      </c>
      <c r="F462" s="10"/>
      <c r="G462" s="12"/>
      <c r="H462" s="11"/>
      <c r="I462" s="14"/>
    </row>
    <row r="463" spans="1:9" x14ac:dyDescent="0.2">
      <c r="A463" s="23"/>
      <c r="B463" s="37"/>
      <c r="C463" s="37"/>
      <c r="D463" s="38"/>
      <c r="E463" s="39"/>
      <c r="F463" s="40"/>
      <c r="G463" s="40"/>
      <c r="H463" s="27"/>
      <c r="I463" s="41"/>
    </row>
    <row r="464" spans="1:9" x14ac:dyDescent="0.2">
      <c r="A464" s="67" t="str">
        <f>C466</f>
        <v>ELETRICA/LOGICA</v>
      </c>
      <c r="B464" s="68"/>
      <c r="C464" s="68"/>
      <c r="D464" s="68"/>
      <c r="E464" s="68"/>
      <c r="F464" s="68"/>
      <c r="G464" s="68"/>
      <c r="H464" s="68"/>
      <c r="I464" s="68"/>
    </row>
    <row r="465" spans="1:9" ht="15" x14ac:dyDescent="0.2">
      <c r="A465" s="5" t="s">
        <v>105</v>
      </c>
      <c r="B465" s="6" t="s">
        <v>106</v>
      </c>
      <c r="C465" s="5" t="s">
        <v>107</v>
      </c>
      <c r="D465" s="7" t="s">
        <v>123</v>
      </c>
      <c r="E465" s="8" t="s">
        <v>124</v>
      </c>
      <c r="F465" s="8" t="s">
        <v>125</v>
      </c>
      <c r="G465" s="8" t="s">
        <v>126</v>
      </c>
      <c r="H465" s="8" t="s">
        <v>127</v>
      </c>
      <c r="I465" s="9" t="s">
        <v>128</v>
      </c>
    </row>
    <row r="466" spans="1:9" x14ac:dyDescent="0.2">
      <c r="A466" s="58" t="s">
        <v>3</v>
      </c>
      <c r="B466" s="58" t="s">
        <v>4</v>
      </c>
      <c r="C466" s="58" t="s">
        <v>100</v>
      </c>
      <c r="D466" s="61" t="s">
        <v>134</v>
      </c>
      <c r="E466" s="12" t="s">
        <v>129</v>
      </c>
      <c r="F466" s="10" t="s">
        <v>223</v>
      </c>
      <c r="G466" s="10" t="s">
        <v>224</v>
      </c>
      <c r="H466" s="11" t="s">
        <v>225</v>
      </c>
      <c r="I466" s="64">
        <f>MEDIAN(F470,G470,H470)</f>
        <v>6800</v>
      </c>
    </row>
    <row r="467" spans="1:9" x14ac:dyDescent="0.2">
      <c r="A467" s="59"/>
      <c r="B467" s="59"/>
      <c r="C467" s="59"/>
      <c r="D467" s="62"/>
      <c r="E467" s="12" t="s">
        <v>130</v>
      </c>
      <c r="F467" s="10" t="s">
        <v>219</v>
      </c>
      <c r="G467" s="10" t="s">
        <v>216</v>
      </c>
      <c r="H467" s="11" t="s">
        <v>226</v>
      </c>
      <c r="I467" s="65"/>
    </row>
    <row r="468" spans="1:9" x14ac:dyDescent="0.2">
      <c r="A468" s="59"/>
      <c r="B468" s="59"/>
      <c r="C468" s="59"/>
      <c r="D468" s="62"/>
      <c r="E468" s="12" t="s">
        <v>131</v>
      </c>
      <c r="F468" s="13">
        <v>45257</v>
      </c>
      <c r="G468" s="13">
        <f>F468</f>
        <v>45257</v>
      </c>
      <c r="H468" s="13">
        <v>45224</v>
      </c>
      <c r="I468" s="65"/>
    </row>
    <row r="469" spans="1:9" x14ac:dyDescent="0.2">
      <c r="A469" s="59"/>
      <c r="B469" s="59"/>
      <c r="C469" s="59"/>
      <c r="D469" s="62"/>
      <c r="E469" s="12" t="s">
        <v>132</v>
      </c>
      <c r="F469" s="10" t="s">
        <v>220</v>
      </c>
      <c r="G469" s="10" t="s">
        <v>217</v>
      </c>
      <c r="H469" s="11" t="s">
        <v>208</v>
      </c>
      <c r="I469" s="65"/>
    </row>
    <row r="470" spans="1:9" x14ac:dyDescent="0.2">
      <c r="A470" s="60"/>
      <c r="B470" s="60"/>
      <c r="C470" s="60"/>
      <c r="D470" s="63"/>
      <c r="E470" s="12" t="s">
        <v>133</v>
      </c>
      <c r="F470" s="10">
        <v>7626.53</v>
      </c>
      <c r="G470" s="10">
        <v>6352.98</v>
      </c>
      <c r="H470" s="21">
        <v>6800</v>
      </c>
      <c r="I470" s="66"/>
    </row>
    <row r="471" spans="1:9" x14ac:dyDescent="0.2">
      <c r="A471" s="67" t="str">
        <f>C473</f>
        <v>ELETRICA/LOGICA</v>
      </c>
      <c r="B471" s="68"/>
      <c r="C471" s="68"/>
      <c r="D471" s="68"/>
      <c r="E471" s="68"/>
      <c r="F471" s="68"/>
      <c r="G471" s="68"/>
      <c r="H471" s="68"/>
      <c r="I471" s="68"/>
    </row>
    <row r="472" spans="1:9" ht="15" x14ac:dyDescent="0.2">
      <c r="A472" s="5" t="s">
        <v>105</v>
      </c>
      <c r="B472" s="6" t="s">
        <v>106</v>
      </c>
      <c r="C472" s="5" t="s">
        <v>107</v>
      </c>
      <c r="D472" s="7" t="s">
        <v>123</v>
      </c>
      <c r="E472" s="8" t="s">
        <v>124</v>
      </c>
      <c r="F472" s="8" t="s">
        <v>125</v>
      </c>
      <c r="G472" s="8" t="s">
        <v>126</v>
      </c>
      <c r="H472" s="8" t="s">
        <v>127</v>
      </c>
      <c r="I472" s="9" t="s">
        <v>128</v>
      </c>
    </row>
    <row r="473" spans="1:9" x14ac:dyDescent="0.2">
      <c r="A473" s="58" t="s">
        <v>33</v>
      </c>
      <c r="B473" s="58" t="s">
        <v>34</v>
      </c>
      <c r="C473" s="58" t="s">
        <v>100</v>
      </c>
      <c r="D473" s="61" t="s">
        <v>134</v>
      </c>
      <c r="E473" s="12" t="s">
        <v>129</v>
      </c>
      <c r="F473" s="10" t="s">
        <v>367</v>
      </c>
      <c r="G473" s="10" t="s">
        <v>370</v>
      </c>
      <c r="H473" s="10" t="s">
        <v>320</v>
      </c>
      <c r="I473" s="64">
        <f>MEDIAN(F477,G477,H477)</f>
        <v>1721.8000000000002</v>
      </c>
    </row>
    <row r="474" spans="1:9" x14ac:dyDescent="0.2">
      <c r="A474" s="59"/>
      <c r="B474" s="59"/>
      <c r="C474" s="59"/>
      <c r="D474" s="62"/>
      <c r="E474" s="12" t="s">
        <v>130</v>
      </c>
      <c r="F474" s="10" t="s">
        <v>368</v>
      </c>
      <c r="G474" s="10" t="s">
        <v>371</v>
      </c>
      <c r="H474" s="10" t="s">
        <v>321</v>
      </c>
      <c r="I474" s="65"/>
    </row>
    <row r="475" spans="1:9" x14ac:dyDescent="0.2">
      <c r="A475" s="59"/>
      <c r="B475" s="59"/>
      <c r="C475" s="59"/>
      <c r="D475" s="62"/>
      <c r="E475" s="12" t="s">
        <v>131</v>
      </c>
      <c r="F475" s="13">
        <v>45330</v>
      </c>
      <c r="G475" s="13">
        <f>F475</f>
        <v>45330</v>
      </c>
      <c r="H475" s="13">
        <v>45329</v>
      </c>
      <c r="I475" s="65"/>
    </row>
    <row r="476" spans="1:9" x14ac:dyDescent="0.2">
      <c r="A476" s="59"/>
      <c r="B476" s="59"/>
      <c r="C476" s="59"/>
      <c r="D476" s="62"/>
      <c r="E476" s="12" t="s">
        <v>132</v>
      </c>
      <c r="F476" s="10" t="s">
        <v>369</v>
      </c>
      <c r="G476" s="10" t="s">
        <v>372</v>
      </c>
      <c r="H476" s="10" t="s">
        <v>322</v>
      </c>
      <c r="I476" s="65"/>
    </row>
    <row r="477" spans="1:9" x14ac:dyDescent="0.2">
      <c r="A477" s="60"/>
      <c r="B477" s="60"/>
      <c r="C477" s="60"/>
      <c r="D477" s="63"/>
      <c r="E477" s="12" t="s">
        <v>133</v>
      </c>
      <c r="F477" s="10">
        <f>E480</f>
        <v>2221.92</v>
      </c>
      <c r="G477" s="10">
        <f>E481</f>
        <v>1685.59</v>
      </c>
      <c r="H477" s="21">
        <f>E482</f>
        <v>1721.8000000000002</v>
      </c>
      <c r="I477" s="66"/>
    </row>
    <row r="478" spans="1:9" x14ac:dyDescent="0.2">
      <c r="A478" s="53" t="s">
        <v>197</v>
      </c>
      <c r="B478" s="54"/>
      <c r="C478" s="54"/>
      <c r="D478" s="54"/>
      <c r="E478" s="54"/>
      <c r="F478" s="54"/>
      <c r="G478" s="54"/>
      <c r="H478" s="54"/>
      <c r="I478" s="55"/>
    </row>
    <row r="479" spans="1:9" x14ac:dyDescent="0.2">
      <c r="A479" s="23"/>
      <c r="B479" s="24"/>
      <c r="C479" s="14" t="s">
        <v>289</v>
      </c>
      <c r="D479" s="15" t="s">
        <v>204</v>
      </c>
      <c r="E479" s="12" t="s">
        <v>290</v>
      </c>
      <c r="F479" s="10"/>
      <c r="G479" s="10"/>
      <c r="H479" s="20"/>
      <c r="I479" s="14"/>
    </row>
    <row r="480" spans="1:9" x14ac:dyDescent="0.2">
      <c r="A480" s="56" t="str">
        <f>F473</f>
        <v>AZTECH</v>
      </c>
      <c r="B480" s="57"/>
      <c r="C480" s="16">
        <v>2179</v>
      </c>
      <c r="D480" s="17">
        <v>42.92</v>
      </c>
      <c r="E480" s="12">
        <f>C480+D480</f>
        <v>2221.92</v>
      </c>
      <c r="F480" s="10"/>
      <c r="G480" s="12"/>
      <c r="H480" s="11"/>
      <c r="I480" s="14"/>
    </row>
    <row r="481" spans="1:9" x14ac:dyDescent="0.2">
      <c r="A481" s="56" t="str">
        <f>G473</f>
        <v>GRUPO TEK</v>
      </c>
      <c r="B481" s="57"/>
      <c r="C481" s="16">
        <v>1648.56</v>
      </c>
      <c r="D481" s="17">
        <v>37.03</v>
      </c>
      <c r="E481" s="12">
        <f>C481+D481</f>
        <v>1685.59</v>
      </c>
      <c r="F481" s="10"/>
      <c r="G481" s="12"/>
      <c r="H481" s="11"/>
      <c r="I481" s="14"/>
    </row>
    <row r="482" spans="1:9" x14ac:dyDescent="0.2">
      <c r="A482" s="56" t="str">
        <f>H473</f>
        <v>FOURSERV</v>
      </c>
      <c r="B482" s="57"/>
      <c r="C482" s="16">
        <v>1631.15</v>
      </c>
      <c r="D482" s="17">
        <v>90.65</v>
      </c>
      <c r="E482" s="12">
        <f>C482+D482</f>
        <v>1721.8000000000002</v>
      </c>
      <c r="F482" s="10"/>
      <c r="G482" s="12"/>
      <c r="H482" s="11"/>
      <c r="I482" s="14"/>
    </row>
    <row r="483" spans="1:9" x14ac:dyDescent="0.2">
      <c r="A483" s="67" t="str">
        <f>C485</f>
        <v>ELETRICA/LOGICA</v>
      </c>
      <c r="B483" s="68"/>
      <c r="C483" s="68"/>
      <c r="D483" s="68"/>
      <c r="E483" s="68"/>
      <c r="F483" s="68"/>
      <c r="G483" s="68"/>
      <c r="H483" s="68"/>
      <c r="I483" s="68"/>
    </row>
    <row r="484" spans="1:9" ht="15" x14ac:dyDescent="0.2">
      <c r="A484" s="5" t="s">
        <v>105</v>
      </c>
      <c r="B484" s="6" t="s">
        <v>106</v>
      </c>
      <c r="C484" s="5" t="s">
        <v>107</v>
      </c>
      <c r="D484" s="7" t="s">
        <v>123</v>
      </c>
      <c r="E484" s="8" t="s">
        <v>124</v>
      </c>
      <c r="F484" s="8" t="s">
        <v>125</v>
      </c>
      <c r="G484" s="8" t="s">
        <v>126</v>
      </c>
      <c r="H484" s="8" t="s">
        <v>127</v>
      </c>
      <c r="I484" s="9" t="s">
        <v>128</v>
      </c>
    </row>
    <row r="485" spans="1:9" x14ac:dyDescent="0.2">
      <c r="A485" s="58" t="s">
        <v>352</v>
      </c>
      <c r="B485" s="58" t="s">
        <v>116</v>
      </c>
      <c r="C485" s="58" t="s">
        <v>100</v>
      </c>
      <c r="D485" s="61" t="s">
        <v>134</v>
      </c>
      <c r="E485" s="12" t="s">
        <v>129</v>
      </c>
      <c r="F485" s="10" t="s">
        <v>286</v>
      </c>
      <c r="G485" s="10" t="s">
        <v>291</v>
      </c>
      <c r="H485" s="11" t="s">
        <v>294</v>
      </c>
      <c r="I485" s="64">
        <f>MEDIAN(F489,G489,H489)</f>
        <v>43.32</v>
      </c>
    </row>
    <row r="486" spans="1:9" x14ac:dyDescent="0.2">
      <c r="A486" s="59"/>
      <c r="B486" s="59"/>
      <c r="C486" s="59"/>
      <c r="D486" s="62"/>
      <c r="E486" s="12" t="s">
        <v>130</v>
      </c>
      <c r="F486" s="10" t="s">
        <v>287</v>
      </c>
      <c r="G486" s="10" t="s">
        <v>335</v>
      </c>
      <c r="H486" s="11" t="s">
        <v>337</v>
      </c>
      <c r="I486" s="65"/>
    </row>
    <row r="487" spans="1:9" x14ac:dyDescent="0.2">
      <c r="A487" s="59"/>
      <c r="B487" s="59"/>
      <c r="C487" s="59"/>
      <c r="D487" s="62"/>
      <c r="E487" s="12" t="s">
        <v>131</v>
      </c>
      <c r="F487" s="13">
        <v>45340</v>
      </c>
      <c r="G487" s="13">
        <v>45330</v>
      </c>
      <c r="H487" s="13">
        <f>G487</f>
        <v>45330</v>
      </c>
      <c r="I487" s="65"/>
    </row>
    <row r="488" spans="1:9" x14ac:dyDescent="0.2">
      <c r="A488" s="59"/>
      <c r="B488" s="59"/>
      <c r="C488" s="59"/>
      <c r="D488" s="62"/>
      <c r="E488" s="12" t="s">
        <v>132</v>
      </c>
      <c r="F488" s="10" t="s">
        <v>406</v>
      </c>
      <c r="G488" s="10" t="s">
        <v>336</v>
      </c>
      <c r="H488" s="11" t="s">
        <v>296</v>
      </c>
      <c r="I488" s="65"/>
    </row>
    <row r="489" spans="1:9" x14ac:dyDescent="0.2">
      <c r="A489" s="60"/>
      <c r="B489" s="60"/>
      <c r="C489" s="60"/>
      <c r="D489" s="63"/>
      <c r="E489" s="12" t="s">
        <v>133</v>
      </c>
      <c r="F489" s="10">
        <f>E492</f>
        <v>34.36</v>
      </c>
      <c r="G489" s="10">
        <f>E493</f>
        <v>43.32</v>
      </c>
      <c r="H489" s="21">
        <f>E494</f>
        <v>61.14</v>
      </c>
      <c r="I489" s="66"/>
    </row>
    <row r="490" spans="1:9" x14ac:dyDescent="0.2">
      <c r="A490" s="53" t="s">
        <v>197</v>
      </c>
      <c r="B490" s="54"/>
      <c r="C490" s="54"/>
      <c r="D490" s="54"/>
      <c r="E490" s="54"/>
      <c r="F490" s="54"/>
      <c r="G490" s="54"/>
      <c r="H490" s="54"/>
      <c r="I490" s="55"/>
    </row>
    <row r="491" spans="1:9" x14ac:dyDescent="0.2">
      <c r="A491" s="23"/>
      <c r="B491" s="24"/>
      <c r="C491" s="14" t="s">
        <v>289</v>
      </c>
      <c r="D491" s="15" t="s">
        <v>204</v>
      </c>
      <c r="E491" s="12" t="s">
        <v>290</v>
      </c>
      <c r="F491" s="10"/>
      <c r="G491" s="10"/>
      <c r="H491" s="20"/>
      <c r="I491" s="14"/>
    </row>
    <row r="492" spans="1:9" x14ac:dyDescent="0.2">
      <c r="A492" s="56" t="str">
        <f>F485</f>
        <v>ELETROSUL</v>
      </c>
      <c r="B492" s="57"/>
      <c r="C492" s="16">
        <v>16.75</v>
      </c>
      <c r="D492" s="17">
        <v>17.61</v>
      </c>
      <c r="E492" s="12">
        <f>C492+D492</f>
        <v>34.36</v>
      </c>
      <c r="F492" s="10"/>
      <c r="G492" s="12"/>
      <c r="H492" s="11"/>
      <c r="I492" s="14"/>
    </row>
    <row r="493" spans="1:9" x14ac:dyDescent="0.2">
      <c r="A493" s="56" t="s">
        <v>291</v>
      </c>
      <c r="B493" s="57"/>
      <c r="C493" s="16">
        <v>22.75</v>
      </c>
      <c r="D493" s="17">
        <v>20.57</v>
      </c>
      <c r="E493" s="12">
        <f>C493+D493</f>
        <v>43.32</v>
      </c>
      <c r="F493" s="10"/>
      <c r="G493" s="12"/>
      <c r="H493" s="11"/>
      <c r="I493" s="14"/>
    </row>
    <row r="494" spans="1:9" x14ac:dyDescent="0.2">
      <c r="A494" s="56" t="s">
        <v>294</v>
      </c>
      <c r="B494" s="57"/>
      <c r="C494" s="16">
        <v>37.119999999999997</v>
      </c>
      <c r="D494" s="17">
        <v>24.02</v>
      </c>
      <c r="E494" s="12">
        <f>C494+D494</f>
        <v>61.14</v>
      </c>
      <c r="F494" s="10"/>
      <c r="G494" s="12"/>
      <c r="H494" s="11"/>
      <c r="I494" s="14"/>
    </row>
    <row r="495" spans="1:9" x14ac:dyDescent="0.2">
      <c r="A495" s="23"/>
      <c r="B495" s="37"/>
      <c r="C495" s="37"/>
      <c r="D495" s="38"/>
      <c r="E495" s="39"/>
      <c r="F495" s="40"/>
      <c r="G495" s="40"/>
      <c r="H495" s="42"/>
      <c r="I495" s="37"/>
    </row>
    <row r="496" spans="1:9" x14ac:dyDescent="0.2">
      <c r="A496" s="67" t="str">
        <f>C498</f>
        <v>ELETRICA/LOGICA</v>
      </c>
      <c r="B496" s="68"/>
      <c r="C496" s="68"/>
      <c r="D496" s="68"/>
      <c r="E496" s="68"/>
      <c r="F496" s="68"/>
      <c r="G496" s="68"/>
      <c r="H496" s="68"/>
      <c r="I496" s="68"/>
    </row>
    <row r="497" spans="1:9" ht="15" x14ac:dyDescent="0.2">
      <c r="A497" s="5" t="s">
        <v>105</v>
      </c>
      <c r="B497" s="6" t="s">
        <v>106</v>
      </c>
      <c r="C497" s="5" t="s">
        <v>107</v>
      </c>
      <c r="D497" s="7" t="s">
        <v>123</v>
      </c>
      <c r="E497" s="8" t="s">
        <v>124</v>
      </c>
      <c r="F497" s="8" t="s">
        <v>125</v>
      </c>
      <c r="G497" s="8" t="s">
        <v>126</v>
      </c>
      <c r="H497" s="8" t="s">
        <v>127</v>
      </c>
      <c r="I497" s="9" t="s">
        <v>128</v>
      </c>
    </row>
    <row r="498" spans="1:9" x14ac:dyDescent="0.2">
      <c r="A498" s="58" t="s">
        <v>353</v>
      </c>
      <c r="B498" s="58" t="s">
        <v>26</v>
      </c>
      <c r="C498" s="58" t="s">
        <v>100</v>
      </c>
      <c r="D498" s="61" t="s">
        <v>134</v>
      </c>
      <c r="E498" s="12" t="s">
        <v>129</v>
      </c>
      <c r="F498" s="10" t="s">
        <v>326</v>
      </c>
      <c r="G498" s="10" t="s">
        <v>329</v>
      </c>
      <c r="H498" s="11" t="s">
        <v>332</v>
      </c>
      <c r="I498" s="64">
        <f>MEDIAN(F502,G502,H502)</f>
        <v>64.22</v>
      </c>
    </row>
    <row r="499" spans="1:9" x14ac:dyDescent="0.2">
      <c r="A499" s="59"/>
      <c r="B499" s="59"/>
      <c r="C499" s="59"/>
      <c r="D499" s="62"/>
      <c r="E499" s="12" t="s">
        <v>130</v>
      </c>
      <c r="F499" s="10" t="s">
        <v>327</v>
      </c>
      <c r="G499" s="10" t="s">
        <v>330</v>
      </c>
      <c r="H499" s="11" t="s">
        <v>333</v>
      </c>
      <c r="I499" s="65"/>
    </row>
    <row r="500" spans="1:9" x14ac:dyDescent="0.2">
      <c r="A500" s="59"/>
      <c r="B500" s="59"/>
      <c r="C500" s="59"/>
      <c r="D500" s="62"/>
      <c r="E500" s="12" t="s">
        <v>131</v>
      </c>
      <c r="F500" s="13">
        <v>45330</v>
      </c>
      <c r="G500" s="13">
        <f>F500</f>
        <v>45330</v>
      </c>
      <c r="H500" s="13">
        <f>G500</f>
        <v>45330</v>
      </c>
      <c r="I500" s="65"/>
    </row>
    <row r="501" spans="1:9" x14ac:dyDescent="0.2">
      <c r="A501" s="59"/>
      <c r="B501" s="59"/>
      <c r="C501" s="59"/>
      <c r="D501" s="62"/>
      <c r="E501" s="12" t="s">
        <v>132</v>
      </c>
      <c r="F501" s="10" t="s">
        <v>328</v>
      </c>
      <c r="G501" s="10" t="s">
        <v>331</v>
      </c>
      <c r="H501" s="11" t="s">
        <v>334</v>
      </c>
      <c r="I501" s="65"/>
    </row>
    <row r="502" spans="1:9" x14ac:dyDescent="0.2">
      <c r="A502" s="60"/>
      <c r="B502" s="60"/>
      <c r="C502" s="60"/>
      <c r="D502" s="63"/>
      <c r="E502" s="12" t="s">
        <v>133</v>
      </c>
      <c r="F502" s="10">
        <f>E505</f>
        <v>101.13</v>
      </c>
      <c r="G502" s="10">
        <f>E506</f>
        <v>64.22</v>
      </c>
      <c r="H502" s="21">
        <f>E507</f>
        <v>38.620000000000005</v>
      </c>
      <c r="I502" s="66"/>
    </row>
    <row r="503" spans="1:9" x14ac:dyDescent="0.2">
      <c r="A503" s="53" t="s">
        <v>197</v>
      </c>
      <c r="B503" s="54"/>
      <c r="C503" s="54"/>
      <c r="D503" s="54"/>
      <c r="E503" s="54"/>
      <c r="F503" s="54"/>
      <c r="G503" s="54"/>
      <c r="H503" s="54"/>
      <c r="I503" s="55"/>
    </row>
    <row r="504" spans="1:9" x14ac:dyDescent="0.2">
      <c r="A504" s="23"/>
      <c r="B504" s="24"/>
      <c r="C504" s="14" t="s">
        <v>289</v>
      </c>
      <c r="D504" s="15" t="s">
        <v>204</v>
      </c>
      <c r="E504" s="12" t="s">
        <v>290</v>
      </c>
      <c r="F504" s="10"/>
      <c r="G504" s="10"/>
      <c r="H504" s="20"/>
      <c r="I504" s="14"/>
    </row>
    <row r="505" spans="1:9" x14ac:dyDescent="0.2">
      <c r="A505" s="56" t="str">
        <f>F498</f>
        <v>DIMENSIONAL</v>
      </c>
      <c r="B505" s="57"/>
      <c r="C505" s="16">
        <v>30.39</v>
      </c>
      <c r="D505" s="17">
        <v>70.739999999999995</v>
      </c>
      <c r="E505" s="12">
        <f>C505+D505</f>
        <v>101.13</v>
      </c>
      <c r="F505" s="10"/>
      <c r="G505" s="12"/>
      <c r="H505" s="11"/>
      <c r="I505" s="14"/>
    </row>
    <row r="506" spans="1:9" x14ac:dyDescent="0.2">
      <c r="A506" s="56" t="str">
        <f>G498</f>
        <v>BARATÃO DO SUL</v>
      </c>
      <c r="B506" s="57"/>
      <c r="C506" s="16">
        <v>35.53</v>
      </c>
      <c r="D506" s="17">
        <v>28.69</v>
      </c>
      <c r="E506" s="12">
        <f>C506+D506</f>
        <v>64.22</v>
      </c>
      <c r="F506" s="10"/>
      <c r="G506" s="12"/>
      <c r="H506" s="11"/>
      <c r="I506" s="14"/>
    </row>
    <row r="507" spans="1:9" x14ac:dyDescent="0.2">
      <c r="A507" s="56" t="str">
        <f>H498</f>
        <v>BELGO ARAMES</v>
      </c>
      <c r="B507" s="57"/>
      <c r="C507" s="16">
        <v>27.1</v>
      </c>
      <c r="D507" s="17">
        <v>11.52</v>
      </c>
      <c r="E507" s="12">
        <f>C507+D507</f>
        <v>38.620000000000005</v>
      </c>
      <c r="F507" s="10"/>
      <c r="G507" s="12"/>
      <c r="H507" s="11"/>
      <c r="I507" s="14"/>
    </row>
    <row r="508" spans="1:9" x14ac:dyDescent="0.2">
      <c r="A508" s="23"/>
      <c r="B508" s="37"/>
      <c r="C508" s="37"/>
      <c r="D508" s="38"/>
      <c r="E508" s="39"/>
      <c r="F508" s="40"/>
      <c r="G508" s="40"/>
      <c r="H508" s="42"/>
      <c r="I508" s="37"/>
    </row>
    <row r="509" spans="1:9" x14ac:dyDescent="0.2">
      <c r="A509" s="67" t="str">
        <f>C511</f>
        <v>ELETRICA/LOGICA</v>
      </c>
      <c r="B509" s="68"/>
      <c r="C509" s="68"/>
      <c r="D509" s="68"/>
      <c r="E509" s="68"/>
      <c r="F509" s="68"/>
      <c r="G509" s="68"/>
      <c r="H509" s="68"/>
      <c r="I509" s="68"/>
    </row>
    <row r="510" spans="1:9" ht="15" x14ac:dyDescent="0.2">
      <c r="A510" s="5" t="s">
        <v>105</v>
      </c>
      <c r="B510" s="6" t="s">
        <v>106</v>
      </c>
      <c r="C510" s="5" t="s">
        <v>107</v>
      </c>
      <c r="D510" s="7" t="s">
        <v>123</v>
      </c>
      <c r="E510" s="8" t="s">
        <v>124</v>
      </c>
      <c r="F510" s="8" t="s">
        <v>125</v>
      </c>
      <c r="G510" s="8" t="s">
        <v>126</v>
      </c>
      <c r="H510" s="8" t="s">
        <v>127</v>
      </c>
      <c r="I510" s="9" t="s">
        <v>128</v>
      </c>
    </row>
    <row r="511" spans="1:9" x14ac:dyDescent="0.2">
      <c r="A511" s="58" t="s">
        <v>45</v>
      </c>
      <c r="B511" s="58" t="s">
        <v>46</v>
      </c>
      <c r="C511" s="58" t="s">
        <v>100</v>
      </c>
      <c r="D511" s="61" t="s">
        <v>134</v>
      </c>
      <c r="E511" s="12" t="s">
        <v>129</v>
      </c>
      <c r="F511" s="10" t="s">
        <v>223</v>
      </c>
      <c r="G511" s="10" t="s">
        <v>224</v>
      </c>
      <c r="H511" s="11" t="s">
        <v>225</v>
      </c>
      <c r="I511" s="64">
        <f>MEDIAN(F515,G515,H515)</f>
        <v>96.8</v>
      </c>
    </row>
    <row r="512" spans="1:9" x14ac:dyDescent="0.2">
      <c r="A512" s="59"/>
      <c r="B512" s="59"/>
      <c r="C512" s="59"/>
      <c r="D512" s="62"/>
      <c r="E512" s="12" t="s">
        <v>130</v>
      </c>
      <c r="F512" s="10" t="s">
        <v>219</v>
      </c>
      <c r="G512" s="10" t="s">
        <v>216</v>
      </c>
      <c r="H512" s="11" t="s">
        <v>226</v>
      </c>
      <c r="I512" s="65"/>
    </row>
    <row r="513" spans="1:9" x14ac:dyDescent="0.2">
      <c r="A513" s="59"/>
      <c r="B513" s="59"/>
      <c r="C513" s="59"/>
      <c r="D513" s="62"/>
      <c r="E513" s="12" t="s">
        <v>131</v>
      </c>
      <c r="F513" s="13">
        <v>45257</v>
      </c>
      <c r="G513" s="13">
        <f>F513</f>
        <v>45257</v>
      </c>
      <c r="H513" s="13">
        <v>45224</v>
      </c>
      <c r="I513" s="65"/>
    </row>
    <row r="514" spans="1:9" x14ac:dyDescent="0.2">
      <c r="A514" s="59"/>
      <c r="B514" s="59"/>
      <c r="C514" s="59"/>
      <c r="D514" s="62"/>
      <c r="E514" s="12" t="s">
        <v>132</v>
      </c>
      <c r="F514" s="10" t="s">
        <v>220</v>
      </c>
      <c r="G514" s="10" t="s">
        <v>217</v>
      </c>
      <c r="H514" s="11" t="s">
        <v>208</v>
      </c>
      <c r="I514" s="65"/>
    </row>
    <row r="515" spans="1:9" x14ac:dyDescent="0.2">
      <c r="A515" s="60"/>
      <c r="B515" s="60"/>
      <c r="C515" s="60"/>
      <c r="D515" s="63"/>
      <c r="E515" s="12" t="s">
        <v>133</v>
      </c>
      <c r="F515" s="10">
        <v>35.9</v>
      </c>
      <c r="G515" s="10">
        <v>112.9</v>
      </c>
      <c r="H515" s="21">
        <v>96.8</v>
      </c>
      <c r="I515" s="66"/>
    </row>
    <row r="516" spans="1:9" x14ac:dyDescent="0.2">
      <c r="A516" s="67" t="str">
        <f>C518</f>
        <v>ELETRICA/LOGICA</v>
      </c>
      <c r="B516" s="68"/>
      <c r="C516" s="68"/>
      <c r="D516" s="68"/>
      <c r="E516" s="68"/>
      <c r="F516" s="68"/>
      <c r="G516" s="68"/>
      <c r="H516" s="68"/>
      <c r="I516" s="68"/>
    </row>
    <row r="517" spans="1:9" ht="15" x14ac:dyDescent="0.2">
      <c r="A517" s="5" t="s">
        <v>105</v>
      </c>
      <c r="B517" s="6" t="s">
        <v>106</v>
      </c>
      <c r="C517" s="5" t="s">
        <v>107</v>
      </c>
      <c r="D517" s="7" t="s">
        <v>123</v>
      </c>
      <c r="E517" s="8" t="s">
        <v>124</v>
      </c>
      <c r="F517" s="8" t="s">
        <v>125</v>
      </c>
      <c r="G517" s="8" t="s">
        <v>126</v>
      </c>
      <c r="H517" s="8" t="s">
        <v>127</v>
      </c>
      <c r="I517" s="9" t="s">
        <v>128</v>
      </c>
    </row>
    <row r="518" spans="1:9" x14ac:dyDescent="0.2">
      <c r="A518" s="58" t="s">
        <v>60</v>
      </c>
      <c r="B518" s="58" t="s">
        <v>61</v>
      </c>
      <c r="C518" s="58" t="s">
        <v>100</v>
      </c>
      <c r="D518" s="61" t="s">
        <v>134</v>
      </c>
      <c r="E518" s="12" t="s">
        <v>129</v>
      </c>
      <c r="F518" s="10" t="s">
        <v>223</v>
      </c>
      <c r="G518" s="10" t="s">
        <v>224</v>
      </c>
      <c r="H518" s="11" t="s">
        <v>225</v>
      </c>
      <c r="I518" s="64">
        <f>MEDIAN(F522,G522,H522)</f>
        <v>555.73</v>
      </c>
    </row>
    <row r="519" spans="1:9" x14ac:dyDescent="0.2">
      <c r="A519" s="59"/>
      <c r="B519" s="59"/>
      <c r="C519" s="59"/>
      <c r="D519" s="62"/>
      <c r="E519" s="12" t="s">
        <v>130</v>
      </c>
      <c r="F519" s="10" t="s">
        <v>219</v>
      </c>
      <c r="G519" s="10" t="s">
        <v>216</v>
      </c>
      <c r="H519" s="11" t="s">
        <v>226</v>
      </c>
      <c r="I519" s="65"/>
    </row>
    <row r="520" spans="1:9" x14ac:dyDescent="0.2">
      <c r="A520" s="59"/>
      <c r="B520" s="59"/>
      <c r="C520" s="59"/>
      <c r="D520" s="62"/>
      <c r="E520" s="12" t="s">
        <v>131</v>
      </c>
      <c r="F520" s="13">
        <v>45257</v>
      </c>
      <c r="G520" s="13">
        <f>F520</f>
        <v>45257</v>
      </c>
      <c r="H520" s="13">
        <v>45224</v>
      </c>
      <c r="I520" s="65"/>
    </row>
    <row r="521" spans="1:9" x14ac:dyDescent="0.2">
      <c r="A521" s="59"/>
      <c r="B521" s="59"/>
      <c r="C521" s="59"/>
      <c r="D521" s="62"/>
      <c r="E521" s="12" t="s">
        <v>132</v>
      </c>
      <c r="F521" s="10" t="s">
        <v>220</v>
      </c>
      <c r="G521" s="10" t="s">
        <v>217</v>
      </c>
      <c r="H521" s="11" t="s">
        <v>208</v>
      </c>
      <c r="I521" s="65"/>
    </row>
    <row r="522" spans="1:9" x14ac:dyDescent="0.2">
      <c r="A522" s="60"/>
      <c r="B522" s="60"/>
      <c r="C522" s="60"/>
      <c r="D522" s="63"/>
      <c r="E522" s="12" t="s">
        <v>133</v>
      </c>
      <c r="F522" s="10">
        <v>555.73</v>
      </c>
      <c r="G522" s="10">
        <v>270</v>
      </c>
      <c r="H522" s="21">
        <v>647.70000000000005</v>
      </c>
      <c r="I522" s="66"/>
    </row>
    <row r="523" spans="1:9" x14ac:dyDescent="0.2">
      <c r="A523" s="67" t="str">
        <f>C525</f>
        <v>ELETRICA/LOGICA</v>
      </c>
      <c r="B523" s="68"/>
      <c r="C523" s="68"/>
      <c r="D523" s="68"/>
      <c r="E523" s="68"/>
      <c r="F523" s="68"/>
      <c r="G523" s="68"/>
      <c r="H523" s="68"/>
      <c r="I523" s="68"/>
    </row>
    <row r="524" spans="1:9" ht="15" x14ac:dyDescent="0.2">
      <c r="A524" s="5" t="s">
        <v>105</v>
      </c>
      <c r="B524" s="6" t="s">
        <v>106</v>
      </c>
      <c r="C524" s="5" t="s">
        <v>107</v>
      </c>
      <c r="D524" s="7" t="s">
        <v>123</v>
      </c>
      <c r="E524" s="8" t="s">
        <v>124</v>
      </c>
      <c r="F524" s="8" t="s">
        <v>125</v>
      </c>
      <c r="G524" s="8" t="s">
        <v>126</v>
      </c>
      <c r="H524" s="8" t="s">
        <v>127</v>
      </c>
      <c r="I524" s="9" t="s">
        <v>128</v>
      </c>
    </row>
    <row r="525" spans="1:9" x14ac:dyDescent="0.2">
      <c r="A525" s="58" t="s">
        <v>354</v>
      </c>
      <c r="B525" s="58" t="s">
        <v>96</v>
      </c>
      <c r="C525" s="58" t="s">
        <v>100</v>
      </c>
      <c r="D525" s="61" t="s">
        <v>134</v>
      </c>
      <c r="E525" s="12" t="s">
        <v>129</v>
      </c>
      <c r="F525" s="10" t="s">
        <v>223</v>
      </c>
      <c r="G525" s="10" t="s">
        <v>224</v>
      </c>
      <c r="H525" s="10" t="s">
        <v>225</v>
      </c>
      <c r="I525" s="64">
        <f>MEDIAN(F529,G529,H529)</f>
        <v>82.8</v>
      </c>
    </row>
    <row r="526" spans="1:9" x14ac:dyDescent="0.2">
      <c r="A526" s="59"/>
      <c r="B526" s="59"/>
      <c r="C526" s="59"/>
      <c r="D526" s="62"/>
      <c r="E526" s="12" t="s">
        <v>130</v>
      </c>
      <c r="F526" s="10" t="s">
        <v>219</v>
      </c>
      <c r="G526" s="10" t="s">
        <v>216</v>
      </c>
      <c r="H526" s="10" t="s">
        <v>226</v>
      </c>
      <c r="I526" s="65"/>
    </row>
    <row r="527" spans="1:9" x14ac:dyDescent="0.2">
      <c r="A527" s="59"/>
      <c r="B527" s="59"/>
      <c r="C527" s="59"/>
      <c r="D527" s="62"/>
      <c r="E527" s="12" t="s">
        <v>131</v>
      </c>
      <c r="F527" s="13">
        <v>45274</v>
      </c>
      <c r="G527" s="13">
        <v>45274</v>
      </c>
      <c r="H527" s="13">
        <v>45274</v>
      </c>
      <c r="I527" s="65"/>
    </row>
    <row r="528" spans="1:9" x14ac:dyDescent="0.2">
      <c r="A528" s="59"/>
      <c r="B528" s="59"/>
      <c r="C528" s="59"/>
      <c r="D528" s="62"/>
      <c r="E528" s="12" t="s">
        <v>132</v>
      </c>
      <c r="F528" s="10" t="s">
        <v>220</v>
      </c>
      <c r="G528" s="10" t="s">
        <v>217</v>
      </c>
      <c r="H528" s="10" t="s">
        <v>262</v>
      </c>
      <c r="I528" s="65"/>
    </row>
    <row r="529" spans="1:9" x14ac:dyDescent="0.2">
      <c r="A529" s="60"/>
      <c r="B529" s="60"/>
      <c r="C529" s="60"/>
      <c r="D529" s="63"/>
      <c r="E529" s="12" t="s">
        <v>133</v>
      </c>
      <c r="F529" s="10">
        <v>85.53</v>
      </c>
      <c r="G529" s="10">
        <v>82</v>
      </c>
      <c r="H529" s="21">
        <v>82.8</v>
      </c>
      <c r="I529" s="66"/>
    </row>
    <row r="530" spans="1:9" x14ac:dyDescent="0.2">
      <c r="A530" s="67" t="str">
        <f>C532</f>
        <v>ELETRICA/LOGICA</v>
      </c>
      <c r="B530" s="68"/>
      <c r="C530" s="68"/>
      <c r="D530" s="68"/>
      <c r="E530" s="68"/>
      <c r="F530" s="68"/>
      <c r="G530" s="68"/>
      <c r="H530" s="68"/>
      <c r="I530" s="68"/>
    </row>
    <row r="531" spans="1:9" ht="15" x14ac:dyDescent="0.2">
      <c r="A531" s="5" t="s">
        <v>105</v>
      </c>
      <c r="B531" s="6" t="s">
        <v>106</v>
      </c>
      <c r="C531" s="5" t="s">
        <v>107</v>
      </c>
      <c r="D531" s="7" t="s">
        <v>123</v>
      </c>
      <c r="E531" s="8" t="s">
        <v>124</v>
      </c>
      <c r="F531" s="8" t="s">
        <v>125</v>
      </c>
      <c r="G531" s="8" t="s">
        <v>126</v>
      </c>
      <c r="H531" s="8" t="s">
        <v>127</v>
      </c>
      <c r="I531" s="9" t="s">
        <v>128</v>
      </c>
    </row>
    <row r="532" spans="1:9" x14ac:dyDescent="0.2">
      <c r="A532" s="58" t="s">
        <v>355</v>
      </c>
      <c r="B532" s="58" t="s">
        <v>41</v>
      </c>
      <c r="C532" s="58" t="s">
        <v>100</v>
      </c>
      <c r="D532" s="61" t="s">
        <v>134</v>
      </c>
      <c r="E532" s="12" t="s">
        <v>129</v>
      </c>
      <c r="F532" s="10" t="s">
        <v>255</v>
      </c>
      <c r="G532" s="10" t="s">
        <v>185</v>
      </c>
      <c r="H532" s="11" t="s">
        <v>274</v>
      </c>
      <c r="I532" s="64">
        <f>MEDIAN(F536,G536,H536)</f>
        <v>30.18</v>
      </c>
    </row>
    <row r="533" spans="1:9" x14ac:dyDescent="0.2">
      <c r="A533" s="59"/>
      <c r="B533" s="59"/>
      <c r="C533" s="59"/>
      <c r="D533" s="62"/>
      <c r="E533" s="12" t="s">
        <v>130</v>
      </c>
      <c r="F533" s="10" t="s">
        <v>180</v>
      </c>
      <c r="G533" s="10" t="s">
        <v>258</v>
      </c>
      <c r="H533" s="11" t="s">
        <v>276</v>
      </c>
      <c r="I533" s="65"/>
    </row>
    <row r="534" spans="1:9" x14ac:dyDescent="0.2">
      <c r="A534" s="59"/>
      <c r="B534" s="59"/>
      <c r="C534" s="59"/>
      <c r="D534" s="62"/>
      <c r="E534" s="12" t="s">
        <v>131</v>
      </c>
      <c r="F534" s="13">
        <v>45274</v>
      </c>
      <c r="G534" s="13">
        <v>45275</v>
      </c>
      <c r="H534" s="13">
        <v>45329</v>
      </c>
      <c r="I534" s="65"/>
    </row>
    <row r="535" spans="1:9" x14ac:dyDescent="0.2">
      <c r="A535" s="59"/>
      <c r="B535" s="59"/>
      <c r="C535" s="59"/>
      <c r="D535" s="62"/>
      <c r="E535" s="12" t="s">
        <v>132</v>
      </c>
      <c r="F535" s="10" t="s">
        <v>256</v>
      </c>
      <c r="G535" s="10" t="s">
        <v>257</v>
      </c>
      <c r="H535" s="11" t="s">
        <v>275</v>
      </c>
      <c r="I535" s="65"/>
    </row>
    <row r="536" spans="1:9" x14ac:dyDescent="0.2">
      <c r="A536" s="60"/>
      <c r="B536" s="60"/>
      <c r="C536" s="60"/>
      <c r="D536" s="63"/>
      <c r="E536" s="12" t="s">
        <v>133</v>
      </c>
      <c r="F536" s="10">
        <v>28</v>
      </c>
      <c r="G536" s="10">
        <v>30.18</v>
      </c>
      <c r="H536" s="21">
        <f>16.91+16.84</f>
        <v>33.75</v>
      </c>
      <c r="I536" s="66"/>
    </row>
    <row r="537" spans="1:9" x14ac:dyDescent="0.2">
      <c r="A537" s="103" t="s">
        <v>446</v>
      </c>
      <c r="B537" s="104"/>
      <c r="C537" s="104"/>
      <c r="D537" s="104"/>
      <c r="E537" s="104"/>
      <c r="F537" s="104"/>
      <c r="G537" s="104"/>
      <c r="H537" s="104"/>
      <c r="I537" s="104"/>
    </row>
    <row r="538" spans="1:9" x14ac:dyDescent="0.2">
      <c r="A538" s="67" t="str">
        <f>C540</f>
        <v>ELETRICA/LOGICA</v>
      </c>
      <c r="B538" s="68"/>
      <c r="C538" s="68"/>
      <c r="D538" s="68"/>
      <c r="E538" s="68"/>
      <c r="F538" s="68"/>
      <c r="G538" s="68"/>
      <c r="H538" s="68"/>
      <c r="I538" s="68"/>
    </row>
    <row r="539" spans="1:9" ht="15" x14ac:dyDescent="0.2">
      <c r="A539" s="5" t="s">
        <v>105</v>
      </c>
      <c r="B539" s="6" t="s">
        <v>106</v>
      </c>
      <c r="C539" s="5" t="s">
        <v>107</v>
      </c>
      <c r="D539" s="7" t="s">
        <v>123</v>
      </c>
      <c r="E539" s="8" t="s">
        <v>124</v>
      </c>
      <c r="F539" s="8" t="s">
        <v>125</v>
      </c>
      <c r="G539" s="8" t="s">
        <v>126</v>
      </c>
      <c r="H539" s="8" t="s">
        <v>127</v>
      </c>
      <c r="I539" s="9" t="s">
        <v>128</v>
      </c>
    </row>
    <row r="540" spans="1:9" x14ac:dyDescent="0.2">
      <c r="A540" s="58" t="s">
        <v>356</v>
      </c>
      <c r="B540" s="58" t="s">
        <v>8</v>
      </c>
      <c r="C540" s="58" t="s">
        <v>100</v>
      </c>
      <c r="D540" s="61" t="s">
        <v>134</v>
      </c>
      <c r="E540" s="12" t="s">
        <v>129</v>
      </c>
      <c r="F540" s="10" t="s">
        <v>255</v>
      </c>
      <c r="G540" s="10" t="s">
        <v>185</v>
      </c>
      <c r="H540" s="11" t="s">
        <v>274</v>
      </c>
      <c r="I540" s="64">
        <f>MEDIAN(F544,G544,H544)</f>
        <v>190</v>
      </c>
    </row>
    <row r="541" spans="1:9" x14ac:dyDescent="0.2">
      <c r="A541" s="59"/>
      <c r="B541" s="59"/>
      <c r="C541" s="59"/>
      <c r="D541" s="62"/>
      <c r="E541" s="12" t="s">
        <v>130</v>
      </c>
      <c r="F541" s="10" t="s">
        <v>180</v>
      </c>
      <c r="G541" s="10" t="s">
        <v>258</v>
      </c>
      <c r="H541" s="11" t="s">
        <v>276</v>
      </c>
      <c r="I541" s="65"/>
    </row>
    <row r="542" spans="1:9" x14ac:dyDescent="0.2">
      <c r="A542" s="59"/>
      <c r="B542" s="59"/>
      <c r="C542" s="59"/>
      <c r="D542" s="62"/>
      <c r="E542" s="12" t="s">
        <v>131</v>
      </c>
      <c r="F542" s="13">
        <v>45274</v>
      </c>
      <c r="G542" s="13">
        <v>45275</v>
      </c>
      <c r="H542" s="13">
        <v>45329</v>
      </c>
      <c r="I542" s="65"/>
    </row>
    <row r="543" spans="1:9" x14ac:dyDescent="0.2">
      <c r="A543" s="59"/>
      <c r="B543" s="59"/>
      <c r="C543" s="59"/>
      <c r="D543" s="62"/>
      <c r="E543" s="12" t="s">
        <v>132</v>
      </c>
      <c r="F543" s="10" t="s">
        <v>256</v>
      </c>
      <c r="G543" s="10" t="s">
        <v>257</v>
      </c>
      <c r="H543" s="11" t="s">
        <v>275</v>
      </c>
      <c r="I543" s="65"/>
    </row>
    <row r="544" spans="1:9" x14ac:dyDescent="0.2">
      <c r="A544" s="60"/>
      <c r="B544" s="60"/>
      <c r="C544" s="60"/>
      <c r="D544" s="63"/>
      <c r="E544" s="12" t="s">
        <v>133</v>
      </c>
      <c r="F544" s="10">
        <v>210.99</v>
      </c>
      <c r="G544" s="10">
        <v>190</v>
      </c>
      <c r="H544" s="21">
        <f>134.84+19</f>
        <v>153.84</v>
      </c>
      <c r="I544" s="66"/>
    </row>
    <row r="545" spans="1:9" x14ac:dyDescent="0.2">
      <c r="A545" s="103" t="s">
        <v>446</v>
      </c>
      <c r="B545" s="104"/>
      <c r="C545" s="104"/>
      <c r="D545" s="104"/>
      <c r="E545" s="104"/>
      <c r="F545" s="104"/>
      <c r="G545" s="104"/>
      <c r="H545" s="104"/>
      <c r="I545" s="104"/>
    </row>
    <row r="546" spans="1:9" x14ac:dyDescent="0.2">
      <c r="A546" s="67" t="str">
        <f>C548</f>
        <v>ELETRICA/LOGICA</v>
      </c>
      <c r="B546" s="68"/>
      <c r="C546" s="68"/>
      <c r="D546" s="68"/>
      <c r="E546" s="68"/>
      <c r="F546" s="68"/>
      <c r="G546" s="68"/>
      <c r="H546" s="68"/>
      <c r="I546" s="68"/>
    </row>
    <row r="547" spans="1:9" ht="15" x14ac:dyDescent="0.2">
      <c r="A547" s="5" t="s">
        <v>105</v>
      </c>
      <c r="B547" s="6" t="s">
        <v>106</v>
      </c>
      <c r="C547" s="5" t="s">
        <v>107</v>
      </c>
      <c r="D547" s="7" t="s">
        <v>123</v>
      </c>
      <c r="E547" s="8" t="s">
        <v>124</v>
      </c>
      <c r="F547" s="8" t="s">
        <v>125</v>
      </c>
      <c r="G547" s="8" t="s">
        <v>126</v>
      </c>
      <c r="H547" s="8" t="s">
        <v>127</v>
      </c>
      <c r="I547" s="9" t="s">
        <v>128</v>
      </c>
    </row>
    <row r="548" spans="1:9" x14ac:dyDescent="0.2">
      <c r="A548" s="58" t="s">
        <v>357</v>
      </c>
      <c r="B548" s="58" t="s">
        <v>65</v>
      </c>
      <c r="C548" s="58" t="s">
        <v>100</v>
      </c>
      <c r="D548" s="61" t="s">
        <v>134</v>
      </c>
      <c r="E548" s="12" t="s">
        <v>129</v>
      </c>
      <c r="F548" s="10" t="s">
        <v>255</v>
      </c>
      <c r="G548" s="10" t="s">
        <v>185</v>
      </c>
      <c r="H548" s="10" t="s">
        <v>269</v>
      </c>
      <c r="I548" s="64">
        <f>MEDIAN(F552,G552,H552)</f>
        <v>472.6</v>
      </c>
    </row>
    <row r="549" spans="1:9" x14ac:dyDescent="0.2">
      <c r="A549" s="59"/>
      <c r="B549" s="59"/>
      <c r="C549" s="59"/>
      <c r="D549" s="62"/>
      <c r="E549" s="12" t="s">
        <v>130</v>
      </c>
      <c r="F549" s="10" t="s">
        <v>180</v>
      </c>
      <c r="G549" s="10" t="s">
        <v>258</v>
      </c>
      <c r="H549" s="10" t="s">
        <v>270</v>
      </c>
      <c r="I549" s="65"/>
    </row>
    <row r="550" spans="1:9" x14ac:dyDescent="0.2">
      <c r="A550" s="59"/>
      <c r="B550" s="59"/>
      <c r="C550" s="59"/>
      <c r="D550" s="62"/>
      <c r="E550" s="12" t="s">
        <v>131</v>
      </c>
      <c r="F550" s="13">
        <v>45274</v>
      </c>
      <c r="G550" s="13">
        <v>45275</v>
      </c>
      <c r="H550" s="13">
        <v>45264</v>
      </c>
      <c r="I550" s="65"/>
    </row>
    <row r="551" spans="1:9" x14ac:dyDescent="0.2">
      <c r="A551" s="59"/>
      <c r="B551" s="59"/>
      <c r="C551" s="59"/>
      <c r="D551" s="62"/>
      <c r="E551" s="12" t="s">
        <v>132</v>
      </c>
      <c r="F551" s="10" t="s">
        <v>256</v>
      </c>
      <c r="G551" s="10" t="s">
        <v>257</v>
      </c>
      <c r="H551" s="10" t="s">
        <v>271</v>
      </c>
      <c r="I551" s="65"/>
    </row>
    <row r="552" spans="1:9" x14ac:dyDescent="0.2">
      <c r="A552" s="60"/>
      <c r="B552" s="60"/>
      <c r="C552" s="60"/>
      <c r="D552" s="63"/>
      <c r="E552" s="12" t="s">
        <v>133</v>
      </c>
      <c r="F552" s="10">
        <v>624</v>
      </c>
      <c r="G552" s="10">
        <v>472.6</v>
      </c>
      <c r="H552" s="10">
        <v>303.58</v>
      </c>
      <c r="I552" s="66"/>
    </row>
    <row r="553" spans="1:9" x14ac:dyDescent="0.2">
      <c r="A553" s="67" t="str">
        <f>C555</f>
        <v>ELETRICA/LOGICA</v>
      </c>
      <c r="B553" s="68"/>
      <c r="C553" s="68"/>
      <c r="D553" s="68"/>
      <c r="E553" s="68"/>
      <c r="F553" s="68"/>
      <c r="G553" s="68"/>
      <c r="H553" s="68"/>
      <c r="I553" s="68"/>
    </row>
    <row r="554" spans="1:9" ht="15" x14ac:dyDescent="0.2">
      <c r="A554" s="5" t="s">
        <v>105</v>
      </c>
      <c r="B554" s="6" t="s">
        <v>106</v>
      </c>
      <c r="C554" s="5" t="s">
        <v>107</v>
      </c>
      <c r="D554" s="7" t="s">
        <v>123</v>
      </c>
      <c r="E554" s="8" t="s">
        <v>124</v>
      </c>
      <c r="F554" s="8" t="s">
        <v>125</v>
      </c>
      <c r="G554" s="8" t="s">
        <v>126</v>
      </c>
      <c r="H554" s="8" t="s">
        <v>127</v>
      </c>
      <c r="I554" s="9" t="s">
        <v>128</v>
      </c>
    </row>
    <row r="555" spans="1:9" x14ac:dyDescent="0.2">
      <c r="A555" s="58" t="s">
        <v>358</v>
      </c>
      <c r="B555" s="58" t="s">
        <v>81</v>
      </c>
      <c r="C555" s="58" t="s">
        <v>100</v>
      </c>
      <c r="D555" s="61" t="s">
        <v>134</v>
      </c>
      <c r="E555" s="12" t="s">
        <v>129</v>
      </c>
      <c r="F555" s="10" t="s">
        <v>255</v>
      </c>
      <c r="G555" s="10" t="s">
        <v>185</v>
      </c>
      <c r="H555" s="11" t="s">
        <v>274</v>
      </c>
      <c r="I555" s="64">
        <f>MEDIAN(F559,G559,H559)</f>
        <v>220.45</v>
      </c>
    </row>
    <row r="556" spans="1:9" x14ac:dyDescent="0.2">
      <c r="A556" s="59"/>
      <c r="B556" s="59"/>
      <c r="C556" s="59"/>
      <c r="D556" s="62"/>
      <c r="E556" s="12" t="s">
        <v>130</v>
      </c>
      <c r="F556" s="10" t="s">
        <v>180</v>
      </c>
      <c r="G556" s="10" t="s">
        <v>258</v>
      </c>
      <c r="H556" s="11" t="s">
        <v>276</v>
      </c>
      <c r="I556" s="70"/>
    </row>
    <row r="557" spans="1:9" x14ac:dyDescent="0.2">
      <c r="A557" s="59"/>
      <c r="B557" s="59"/>
      <c r="C557" s="59"/>
      <c r="D557" s="62"/>
      <c r="E557" s="12" t="s">
        <v>131</v>
      </c>
      <c r="F557" s="13">
        <v>45274</v>
      </c>
      <c r="G557" s="13">
        <v>45275</v>
      </c>
      <c r="H557" s="13">
        <v>45329</v>
      </c>
      <c r="I557" s="70"/>
    </row>
    <row r="558" spans="1:9" x14ac:dyDescent="0.2">
      <c r="A558" s="59"/>
      <c r="B558" s="59"/>
      <c r="C558" s="59"/>
      <c r="D558" s="62"/>
      <c r="E558" s="12" t="s">
        <v>132</v>
      </c>
      <c r="F558" s="10" t="s">
        <v>256</v>
      </c>
      <c r="G558" s="10" t="s">
        <v>257</v>
      </c>
      <c r="H558" s="11" t="s">
        <v>275</v>
      </c>
      <c r="I558" s="70"/>
    </row>
    <row r="559" spans="1:9" x14ac:dyDescent="0.2">
      <c r="A559" s="60"/>
      <c r="B559" s="60"/>
      <c r="C559" s="60"/>
      <c r="D559" s="63"/>
      <c r="E559" s="12" t="s">
        <v>133</v>
      </c>
      <c r="F559" s="10">
        <v>250.7</v>
      </c>
      <c r="G559" s="10">
        <v>220.45</v>
      </c>
      <c r="H559" s="21">
        <f>116.53+18.05</f>
        <v>134.58000000000001</v>
      </c>
      <c r="I559" s="71"/>
    </row>
    <row r="560" spans="1:9" x14ac:dyDescent="0.2">
      <c r="A560" s="103" t="s">
        <v>446</v>
      </c>
      <c r="B560" s="104"/>
      <c r="C560" s="104"/>
      <c r="D560" s="104"/>
      <c r="E560" s="104"/>
      <c r="F560" s="104"/>
      <c r="G560" s="104"/>
      <c r="H560" s="104"/>
      <c r="I560" s="104"/>
    </row>
    <row r="561" spans="1:9" x14ac:dyDescent="0.2">
      <c r="A561" s="67" t="str">
        <f>C563</f>
        <v>ELETRICA/LOGICA</v>
      </c>
      <c r="B561" s="68"/>
      <c r="C561" s="68"/>
      <c r="D561" s="68"/>
      <c r="E561" s="68"/>
      <c r="F561" s="68"/>
      <c r="G561" s="68"/>
      <c r="H561" s="68"/>
      <c r="I561" s="68"/>
    </row>
    <row r="562" spans="1:9" ht="15" x14ac:dyDescent="0.2">
      <c r="A562" s="5" t="s">
        <v>105</v>
      </c>
      <c r="B562" s="6" t="s">
        <v>106</v>
      </c>
      <c r="C562" s="5" t="s">
        <v>107</v>
      </c>
      <c r="D562" s="7" t="s">
        <v>123</v>
      </c>
      <c r="E562" s="8" t="s">
        <v>124</v>
      </c>
      <c r="F562" s="8" t="s">
        <v>125</v>
      </c>
      <c r="G562" s="8" t="s">
        <v>126</v>
      </c>
      <c r="H562" s="8" t="s">
        <v>127</v>
      </c>
      <c r="I562" s="9" t="s">
        <v>128</v>
      </c>
    </row>
    <row r="563" spans="1:9" x14ac:dyDescent="0.2">
      <c r="A563" s="58" t="s">
        <v>359</v>
      </c>
      <c r="B563" s="58" t="s">
        <v>35</v>
      </c>
      <c r="C563" s="58" t="s">
        <v>100</v>
      </c>
      <c r="D563" s="61" t="s">
        <v>134</v>
      </c>
      <c r="E563" s="12" t="s">
        <v>129</v>
      </c>
      <c r="F563" s="10" t="s">
        <v>255</v>
      </c>
      <c r="G563" s="10" t="s">
        <v>185</v>
      </c>
      <c r="H563" s="10" t="s">
        <v>269</v>
      </c>
      <c r="I563" s="64">
        <f>MEDIAN(F567,G567,H567)</f>
        <v>58.99</v>
      </c>
    </row>
    <row r="564" spans="1:9" x14ac:dyDescent="0.2">
      <c r="A564" s="59"/>
      <c r="B564" s="59"/>
      <c r="C564" s="59"/>
      <c r="D564" s="62"/>
      <c r="E564" s="12" t="s">
        <v>130</v>
      </c>
      <c r="F564" s="10" t="s">
        <v>180</v>
      </c>
      <c r="G564" s="10" t="s">
        <v>258</v>
      </c>
      <c r="H564" s="10" t="s">
        <v>270</v>
      </c>
      <c r="I564" s="65"/>
    </row>
    <row r="565" spans="1:9" x14ac:dyDescent="0.2">
      <c r="A565" s="59"/>
      <c r="B565" s="59"/>
      <c r="C565" s="59"/>
      <c r="D565" s="62"/>
      <c r="E565" s="12" t="s">
        <v>131</v>
      </c>
      <c r="F565" s="13">
        <v>45274</v>
      </c>
      <c r="G565" s="13">
        <v>45275</v>
      </c>
      <c r="H565" s="13">
        <v>45264</v>
      </c>
      <c r="I565" s="65"/>
    </row>
    <row r="566" spans="1:9" x14ac:dyDescent="0.2">
      <c r="A566" s="59"/>
      <c r="B566" s="59"/>
      <c r="C566" s="59"/>
      <c r="D566" s="62"/>
      <c r="E566" s="12" t="s">
        <v>132</v>
      </c>
      <c r="F566" s="10" t="s">
        <v>256</v>
      </c>
      <c r="G566" s="10" t="s">
        <v>257</v>
      </c>
      <c r="H566" s="10" t="s">
        <v>271</v>
      </c>
      <c r="I566" s="65"/>
    </row>
    <row r="567" spans="1:9" x14ac:dyDescent="0.2">
      <c r="A567" s="60"/>
      <c r="B567" s="60"/>
      <c r="C567" s="60"/>
      <c r="D567" s="63"/>
      <c r="E567" s="12" t="s">
        <v>133</v>
      </c>
      <c r="F567" s="10">
        <v>58.99</v>
      </c>
      <c r="G567" s="10">
        <v>60.99</v>
      </c>
      <c r="H567" s="10">
        <v>56.06</v>
      </c>
      <c r="I567" s="66"/>
    </row>
    <row r="568" spans="1:9" x14ac:dyDescent="0.2">
      <c r="A568" s="67" t="str">
        <f>C570</f>
        <v>ELETRICA/LOGICA</v>
      </c>
      <c r="B568" s="68"/>
      <c r="C568" s="68"/>
      <c r="D568" s="68"/>
      <c r="E568" s="68"/>
      <c r="F568" s="68"/>
      <c r="G568" s="68"/>
      <c r="H568" s="68"/>
      <c r="I568" s="68"/>
    </row>
    <row r="569" spans="1:9" ht="15" x14ac:dyDescent="0.2">
      <c r="A569" s="5" t="s">
        <v>105</v>
      </c>
      <c r="B569" s="6" t="s">
        <v>106</v>
      </c>
      <c r="C569" s="5" t="s">
        <v>107</v>
      </c>
      <c r="D569" s="7" t="s">
        <v>123</v>
      </c>
      <c r="E569" s="8" t="s">
        <v>124</v>
      </c>
      <c r="F569" s="8" t="s">
        <v>125</v>
      </c>
      <c r="G569" s="8" t="s">
        <v>126</v>
      </c>
      <c r="H569" s="8" t="s">
        <v>127</v>
      </c>
      <c r="I569" s="9" t="s">
        <v>128</v>
      </c>
    </row>
    <row r="570" spans="1:9" x14ac:dyDescent="0.2">
      <c r="A570" s="58" t="s">
        <v>360</v>
      </c>
      <c r="B570" s="58" t="s">
        <v>15</v>
      </c>
      <c r="C570" s="58" t="s">
        <v>100</v>
      </c>
      <c r="D570" s="61" t="s">
        <v>134</v>
      </c>
      <c r="E570" s="12" t="s">
        <v>129</v>
      </c>
      <c r="F570" s="10" t="s">
        <v>338</v>
      </c>
      <c r="G570" s="10" t="s">
        <v>341</v>
      </c>
      <c r="H570" s="11" t="s">
        <v>344</v>
      </c>
      <c r="I570" s="64">
        <f>MEDIAN(F574,G574,H574)</f>
        <v>7082.93</v>
      </c>
    </row>
    <row r="571" spans="1:9" x14ac:dyDescent="0.2">
      <c r="A571" s="59"/>
      <c r="B571" s="59"/>
      <c r="C571" s="59"/>
      <c r="D571" s="62"/>
      <c r="E571" s="12" t="s">
        <v>130</v>
      </c>
      <c r="F571" s="10" t="s">
        <v>339</v>
      </c>
      <c r="G571" s="10" t="s">
        <v>342</v>
      </c>
      <c r="H571" s="11" t="s">
        <v>346</v>
      </c>
      <c r="I571" s="65"/>
    </row>
    <row r="572" spans="1:9" x14ac:dyDescent="0.2">
      <c r="A572" s="59"/>
      <c r="B572" s="59"/>
      <c r="C572" s="59"/>
      <c r="D572" s="62"/>
      <c r="E572" s="12" t="s">
        <v>131</v>
      </c>
      <c r="F572" s="13">
        <v>45330</v>
      </c>
      <c r="G572" s="13">
        <f>F572</f>
        <v>45330</v>
      </c>
      <c r="H572" s="13">
        <f>G572</f>
        <v>45330</v>
      </c>
      <c r="I572" s="65"/>
    </row>
    <row r="573" spans="1:9" x14ac:dyDescent="0.2">
      <c r="A573" s="59"/>
      <c r="B573" s="59"/>
      <c r="C573" s="59"/>
      <c r="D573" s="62"/>
      <c r="E573" s="12" t="s">
        <v>132</v>
      </c>
      <c r="F573" s="10" t="s">
        <v>340</v>
      </c>
      <c r="G573" s="10" t="s">
        <v>343</v>
      </c>
      <c r="H573" s="11" t="s">
        <v>345</v>
      </c>
      <c r="I573" s="65"/>
    </row>
    <row r="574" spans="1:9" x14ac:dyDescent="0.2">
      <c r="A574" s="60"/>
      <c r="B574" s="60"/>
      <c r="C574" s="60"/>
      <c r="D574" s="63"/>
      <c r="E574" s="12" t="s">
        <v>133</v>
      </c>
      <c r="F574" s="10">
        <f>E577</f>
        <v>5506.52</v>
      </c>
      <c r="G574" s="10">
        <f>E578</f>
        <v>10161.900000000001</v>
      </c>
      <c r="H574" s="21">
        <f>E579</f>
        <v>7082.93</v>
      </c>
      <c r="I574" s="66"/>
    </row>
    <row r="575" spans="1:9" x14ac:dyDescent="0.2">
      <c r="A575" s="53" t="s">
        <v>197</v>
      </c>
      <c r="B575" s="54"/>
      <c r="C575" s="54"/>
      <c r="D575" s="54"/>
      <c r="E575" s="54"/>
      <c r="F575" s="54"/>
      <c r="G575" s="54"/>
      <c r="H575" s="54"/>
      <c r="I575" s="55"/>
    </row>
    <row r="576" spans="1:9" x14ac:dyDescent="0.2">
      <c r="A576" s="23"/>
      <c r="B576" s="24"/>
      <c r="C576" s="14" t="s">
        <v>289</v>
      </c>
      <c r="D576" s="15" t="s">
        <v>204</v>
      </c>
      <c r="E576" s="12" t="s">
        <v>290</v>
      </c>
      <c r="F576" s="10"/>
      <c r="G576" s="10"/>
      <c r="H576" s="20"/>
      <c r="I576" s="14"/>
    </row>
    <row r="577" spans="1:9" x14ac:dyDescent="0.2">
      <c r="A577" s="56" t="str">
        <f>F570</f>
        <v>ELETRO ENERGIA</v>
      </c>
      <c r="B577" s="57"/>
      <c r="C577" s="16">
        <v>5390</v>
      </c>
      <c r="D577" s="17">
        <v>116.52</v>
      </c>
      <c r="E577" s="12">
        <f>C577+D577</f>
        <v>5506.52</v>
      </c>
      <c r="F577" s="10"/>
      <c r="G577" s="12"/>
      <c r="H577" s="11"/>
      <c r="I577" s="14"/>
    </row>
    <row r="578" spans="1:9" x14ac:dyDescent="0.2">
      <c r="A578" s="56" t="str">
        <f>G570</f>
        <v>STEMAC</v>
      </c>
      <c r="B578" s="57"/>
      <c r="C578" s="16">
        <v>9672.7900000000009</v>
      </c>
      <c r="D578" s="17">
        <v>489.11</v>
      </c>
      <c r="E578" s="12">
        <f>C578+D578</f>
        <v>10161.900000000001</v>
      </c>
      <c r="F578" s="10"/>
      <c r="G578" s="12"/>
      <c r="H578" s="11"/>
      <c r="I578" s="14"/>
    </row>
    <row r="579" spans="1:9" x14ac:dyDescent="0.2">
      <c r="A579" s="56" t="str">
        <f>H570</f>
        <v>ENGELUZ</v>
      </c>
      <c r="B579" s="57"/>
      <c r="C579" s="16">
        <v>6900</v>
      </c>
      <c r="D579" s="17">
        <v>182.93</v>
      </c>
      <c r="E579" s="12">
        <f>C579+D579</f>
        <v>7082.93</v>
      </c>
      <c r="F579" s="10"/>
      <c r="G579" s="12"/>
      <c r="H579" s="11"/>
      <c r="I579" s="14"/>
    </row>
    <row r="580" spans="1:9" x14ac:dyDescent="0.2">
      <c r="A580" s="23"/>
      <c r="B580" s="37"/>
      <c r="C580" s="37"/>
      <c r="D580" s="38"/>
      <c r="E580" s="39"/>
      <c r="F580" s="40"/>
      <c r="G580" s="40"/>
      <c r="H580" s="42"/>
      <c r="I580" s="37"/>
    </row>
    <row r="581" spans="1:9" x14ac:dyDescent="0.2">
      <c r="A581" s="67" t="str">
        <f>C583</f>
        <v>ELETRICA/LOGICA</v>
      </c>
      <c r="B581" s="68"/>
      <c r="C581" s="68"/>
      <c r="D581" s="68"/>
      <c r="E581" s="68"/>
      <c r="F581" s="68"/>
      <c r="G581" s="68"/>
      <c r="H581" s="68"/>
      <c r="I581" s="68"/>
    </row>
    <row r="582" spans="1:9" ht="15" x14ac:dyDescent="0.2">
      <c r="A582" s="5" t="s">
        <v>105</v>
      </c>
      <c r="B582" s="6" t="s">
        <v>106</v>
      </c>
      <c r="C582" s="5" t="s">
        <v>107</v>
      </c>
      <c r="D582" s="7" t="s">
        <v>123</v>
      </c>
      <c r="E582" s="8" t="s">
        <v>124</v>
      </c>
      <c r="F582" s="8" t="s">
        <v>125</v>
      </c>
      <c r="G582" s="8" t="s">
        <v>126</v>
      </c>
      <c r="H582" s="8" t="s">
        <v>127</v>
      </c>
      <c r="I582" s="9" t="s">
        <v>128</v>
      </c>
    </row>
    <row r="583" spans="1:9" x14ac:dyDescent="0.2">
      <c r="A583" s="58" t="s">
        <v>361</v>
      </c>
      <c r="B583" s="58" t="s">
        <v>44</v>
      </c>
      <c r="C583" s="58" t="s">
        <v>100</v>
      </c>
      <c r="D583" s="61" t="s">
        <v>134</v>
      </c>
      <c r="E583" s="12" t="s">
        <v>129</v>
      </c>
      <c r="F583" s="10" t="s">
        <v>255</v>
      </c>
      <c r="G583" s="10" t="s">
        <v>269</v>
      </c>
      <c r="H583" s="11" t="s">
        <v>277</v>
      </c>
      <c r="I583" s="64">
        <f>MEDIAN(F587,G587,H587)</f>
        <v>898.38</v>
      </c>
    </row>
    <row r="584" spans="1:9" x14ac:dyDescent="0.2">
      <c r="A584" s="59"/>
      <c r="B584" s="59"/>
      <c r="C584" s="59"/>
      <c r="D584" s="62"/>
      <c r="E584" s="12" t="s">
        <v>130</v>
      </c>
      <c r="F584" s="10" t="s">
        <v>180</v>
      </c>
      <c r="G584" s="10" t="s">
        <v>270</v>
      </c>
      <c r="H584" s="11" t="s">
        <v>279</v>
      </c>
      <c r="I584" s="65"/>
    </row>
    <row r="585" spans="1:9" x14ac:dyDescent="0.2">
      <c r="A585" s="59"/>
      <c r="B585" s="59"/>
      <c r="C585" s="59"/>
      <c r="D585" s="62"/>
      <c r="E585" s="12" t="s">
        <v>131</v>
      </c>
      <c r="F585" s="13">
        <v>45274</v>
      </c>
      <c r="G585" s="13">
        <v>45264</v>
      </c>
      <c r="H585" s="13">
        <v>45329</v>
      </c>
      <c r="I585" s="65"/>
    </row>
    <row r="586" spans="1:9" x14ac:dyDescent="0.2">
      <c r="A586" s="59"/>
      <c r="B586" s="59"/>
      <c r="C586" s="59"/>
      <c r="D586" s="62"/>
      <c r="E586" s="12" t="s">
        <v>132</v>
      </c>
      <c r="F586" s="10" t="s">
        <v>256</v>
      </c>
      <c r="G586" s="10" t="s">
        <v>271</v>
      </c>
      <c r="H586" s="11" t="s">
        <v>278</v>
      </c>
      <c r="I586" s="65"/>
    </row>
    <row r="587" spans="1:9" x14ac:dyDescent="0.2">
      <c r="A587" s="60"/>
      <c r="B587" s="60"/>
      <c r="C587" s="60"/>
      <c r="D587" s="63"/>
      <c r="E587" s="12" t="s">
        <v>133</v>
      </c>
      <c r="F587" s="10">
        <v>898.38</v>
      </c>
      <c r="G587" s="10">
        <v>819.47</v>
      </c>
      <c r="H587" s="21">
        <f>E590</f>
        <v>1291.97</v>
      </c>
      <c r="I587" s="66"/>
    </row>
    <row r="588" spans="1:9" ht="14.25" customHeight="1" x14ac:dyDescent="0.2">
      <c r="A588" s="53" t="s">
        <v>197</v>
      </c>
      <c r="B588" s="54"/>
      <c r="C588" s="54"/>
      <c r="D588" s="54"/>
      <c r="E588" s="54"/>
      <c r="F588" s="54"/>
      <c r="G588" s="54"/>
      <c r="H588" s="54"/>
      <c r="I588" s="55"/>
    </row>
    <row r="589" spans="1:9" x14ac:dyDescent="0.2">
      <c r="A589" s="23"/>
      <c r="B589" s="24"/>
      <c r="C589" s="14" t="s">
        <v>289</v>
      </c>
      <c r="D589" s="15" t="s">
        <v>204</v>
      </c>
      <c r="E589" s="12" t="s">
        <v>290</v>
      </c>
      <c r="F589" s="10"/>
      <c r="G589" s="10"/>
      <c r="H589" s="20"/>
      <c r="I589" s="14"/>
    </row>
    <row r="590" spans="1:9" x14ac:dyDescent="0.2">
      <c r="A590" s="56" t="str">
        <f>H583</f>
        <v>COOPERA</v>
      </c>
      <c r="B590" s="57"/>
      <c r="C590" s="16">
        <v>1082.93</v>
      </c>
      <c r="D590" s="17">
        <v>209.04</v>
      </c>
      <c r="E590" s="12">
        <f>C590+D590</f>
        <v>1291.97</v>
      </c>
      <c r="F590" s="10"/>
      <c r="G590" s="12"/>
      <c r="H590" s="11"/>
      <c r="I590" s="14"/>
    </row>
    <row r="591" spans="1:9" x14ac:dyDescent="0.2">
      <c r="A591" s="67" t="str">
        <f>C593</f>
        <v>ELETRICA/LOGICA</v>
      </c>
      <c r="B591" s="68"/>
      <c r="C591" s="68"/>
      <c r="D591" s="68"/>
      <c r="E591" s="68"/>
      <c r="F591" s="68"/>
      <c r="G591" s="68"/>
      <c r="H591" s="68"/>
      <c r="I591" s="68"/>
    </row>
    <row r="592" spans="1:9" ht="15" x14ac:dyDescent="0.2">
      <c r="A592" s="5" t="s">
        <v>105</v>
      </c>
      <c r="B592" s="6" t="s">
        <v>106</v>
      </c>
      <c r="C592" s="5" t="s">
        <v>107</v>
      </c>
      <c r="D592" s="7" t="s">
        <v>123</v>
      </c>
      <c r="E592" s="8" t="s">
        <v>124</v>
      </c>
      <c r="F592" s="8" t="s">
        <v>125</v>
      </c>
      <c r="G592" s="8" t="s">
        <v>126</v>
      </c>
      <c r="H592" s="8" t="s">
        <v>127</v>
      </c>
      <c r="I592" s="9" t="s">
        <v>420</v>
      </c>
    </row>
    <row r="593" spans="1:9" x14ac:dyDescent="0.2">
      <c r="A593" s="58" t="s">
        <v>362</v>
      </c>
      <c r="B593" s="58" t="s">
        <v>0</v>
      </c>
      <c r="C593" s="58" t="s">
        <v>100</v>
      </c>
      <c r="D593" s="61" t="s">
        <v>134</v>
      </c>
      <c r="E593" s="12" t="s">
        <v>129</v>
      </c>
      <c r="F593" s="10" t="s">
        <v>350</v>
      </c>
      <c r="G593" s="10"/>
      <c r="H593" s="11"/>
      <c r="I593" s="64">
        <f>F597</f>
        <v>129864.70999999999</v>
      </c>
    </row>
    <row r="594" spans="1:9" x14ac:dyDescent="0.2">
      <c r="A594" s="59"/>
      <c r="B594" s="59"/>
      <c r="C594" s="59"/>
      <c r="D594" s="62"/>
      <c r="E594" s="12" t="s">
        <v>130</v>
      </c>
      <c r="F594" s="10"/>
      <c r="G594" s="10"/>
      <c r="H594" s="11"/>
      <c r="I594" s="65"/>
    </row>
    <row r="595" spans="1:9" x14ac:dyDescent="0.2">
      <c r="A595" s="59"/>
      <c r="B595" s="59"/>
      <c r="C595" s="59"/>
      <c r="D595" s="62"/>
      <c r="E595" s="12" t="s">
        <v>131</v>
      </c>
      <c r="F595" s="13"/>
      <c r="G595" s="13"/>
      <c r="H595" s="13"/>
      <c r="I595" s="65"/>
    </row>
    <row r="596" spans="1:9" x14ac:dyDescent="0.2">
      <c r="A596" s="59"/>
      <c r="B596" s="59"/>
      <c r="C596" s="59"/>
      <c r="D596" s="62"/>
      <c r="E596" s="12" t="s">
        <v>132</v>
      </c>
      <c r="F596" s="10"/>
      <c r="G596" s="10"/>
      <c r="H596" s="11"/>
      <c r="I596" s="65"/>
    </row>
    <row r="597" spans="1:9" x14ac:dyDescent="0.2">
      <c r="A597" s="60"/>
      <c r="B597" s="60"/>
      <c r="C597" s="60"/>
      <c r="D597" s="63"/>
      <c r="E597" s="12" t="s">
        <v>133</v>
      </c>
      <c r="F597" s="10">
        <f>E600</f>
        <v>129864.70999999999</v>
      </c>
      <c r="G597" s="10"/>
      <c r="H597" s="21"/>
      <c r="I597" s="66"/>
    </row>
    <row r="598" spans="1:9" x14ac:dyDescent="0.2">
      <c r="A598" s="53" t="s">
        <v>197</v>
      </c>
      <c r="B598" s="54"/>
      <c r="C598" s="54"/>
      <c r="D598" s="54"/>
      <c r="E598" s="54"/>
      <c r="F598" s="54"/>
      <c r="G598" s="54"/>
      <c r="H598" s="54"/>
      <c r="I598" s="55"/>
    </row>
    <row r="599" spans="1:9" x14ac:dyDescent="0.2">
      <c r="A599" s="23"/>
      <c r="B599" s="24"/>
      <c r="C599" s="14" t="s">
        <v>289</v>
      </c>
      <c r="D599" s="15" t="s">
        <v>204</v>
      </c>
      <c r="E599" s="12" t="s">
        <v>290</v>
      </c>
      <c r="F599" s="88" t="s">
        <v>378</v>
      </c>
      <c r="G599" s="89"/>
      <c r="H599" s="89"/>
      <c r="I599" s="90"/>
    </row>
    <row r="600" spans="1:9" x14ac:dyDescent="0.2">
      <c r="A600" s="56" t="str">
        <f>F593</f>
        <v>TR SHOP</v>
      </c>
      <c r="B600" s="57"/>
      <c r="C600" s="16">
        <v>128254.06</v>
      </c>
      <c r="D600" s="17">
        <v>1610.65</v>
      </c>
      <c r="E600" s="12">
        <f>C600+D600</f>
        <v>129864.70999999999</v>
      </c>
      <c r="F600" s="91"/>
      <c r="G600" s="92"/>
      <c r="H600" s="92"/>
      <c r="I600" s="93"/>
    </row>
    <row r="601" spans="1:9" x14ac:dyDescent="0.2">
      <c r="A601" s="56">
        <f>G593</f>
        <v>0</v>
      </c>
      <c r="B601" s="57"/>
      <c r="C601" s="16"/>
      <c r="D601" s="17"/>
      <c r="E601" s="12">
        <f>C601+D601</f>
        <v>0</v>
      </c>
      <c r="F601" s="91"/>
      <c r="G601" s="92"/>
      <c r="H601" s="92"/>
      <c r="I601" s="93"/>
    </row>
    <row r="602" spans="1:9" x14ac:dyDescent="0.2">
      <c r="A602" s="56">
        <f>H593</f>
        <v>0</v>
      </c>
      <c r="B602" s="57"/>
      <c r="C602" s="16"/>
      <c r="D602" s="17"/>
      <c r="E602" s="12">
        <f>C602+D602</f>
        <v>0</v>
      </c>
      <c r="F602" s="94"/>
      <c r="G602" s="95"/>
      <c r="H602" s="95"/>
      <c r="I602" s="96"/>
    </row>
    <row r="603" spans="1:9" x14ac:dyDescent="0.2">
      <c r="A603" s="67" t="str">
        <f>C605</f>
        <v>ELETRICA/LOGICA</v>
      </c>
      <c r="B603" s="68"/>
      <c r="C603" s="68"/>
      <c r="D603" s="68"/>
      <c r="E603" s="68"/>
      <c r="F603" s="68"/>
      <c r="G603" s="68"/>
      <c r="H603" s="68"/>
      <c r="I603" s="68"/>
    </row>
    <row r="604" spans="1:9" ht="15" x14ac:dyDescent="0.2">
      <c r="A604" s="5" t="s">
        <v>105</v>
      </c>
      <c r="B604" s="6" t="s">
        <v>106</v>
      </c>
      <c r="C604" s="5" t="s">
        <v>107</v>
      </c>
      <c r="D604" s="7" t="s">
        <v>123</v>
      </c>
      <c r="E604" s="8" t="s">
        <v>124</v>
      </c>
      <c r="F604" s="8" t="s">
        <v>125</v>
      </c>
      <c r="G604" s="8" t="s">
        <v>126</v>
      </c>
      <c r="H604" s="8" t="s">
        <v>127</v>
      </c>
      <c r="I604" s="9" t="s">
        <v>420</v>
      </c>
    </row>
    <row r="605" spans="1:9" x14ac:dyDescent="0.2">
      <c r="A605" s="58" t="s">
        <v>363</v>
      </c>
      <c r="B605" s="58" t="s">
        <v>71</v>
      </c>
      <c r="C605" s="58" t="s">
        <v>100</v>
      </c>
      <c r="D605" s="61" t="s">
        <v>134</v>
      </c>
      <c r="E605" s="12" t="s">
        <v>129</v>
      </c>
      <c r="F605" s="10" t="s">
        <v>263</v>
      </c>
      <c r="G605" s="10" t="s">
        <v>269</v>
      </c>
      <c r="H605" s="11"/>
      <c r="I605" s="111">
        <f>F609</f>
        <v>421.42</v>
      </c>
    </row>
    <row r="606" spans="1:9" x14ac:dyDescent="0.2">
      <c r="A606" s="59"/>
      <c r="B606" s="59"/>
      <c r="C606" s="59"/>
      <c r="D606" s="62"/>
      <c r="E606" s="12" t="s">
        <v>130</v>
      </c>
      <c r="F606" s="10" t="s">
        <v>264</v>
      </c>
      <c r="G606" s="10" t="s">
        <v>270</v>
      </c>
      <c r="H606" s="11"/>
      <c r="I606" s="112"/>
    </row>
    <row r="607" spans="1:9" x14ac:dyDescent="0.2">
      <c r="A607" s="59"/>
      <c r="B607" s="59"/>
      <c r="C607" s="59"/>
      <c r="D607" s="62"/>
      <c r="E607" s="12" t="s">
        <v>131</v>
      </c>
      <c r="F607" s="13">
        <v>45264</v>
      </c>
      <c r="G607" s="13">
        <v>45264</v>
      </c>
      <c r="H607" s="13"/>
      <c r="I607" s="112"/>
    </row>
    <row r="608" spans="1:9" x14ac:dyDescent="0.2">
      <c r="A608" s="59"/>
      <c r="B608" s="59"/>
      <c r="C608" s="59"/>
      <c r="D608" s="62"/>
      <c r="E608" s="12" t="s">
        <v>132</v>
      </c>
      <c r="F608" s="10" t="s">
        <v>265</v>
      </c>
      <c r="G608" s="10" t="s">
        <v>271</v>
      </c>
      <c r="H608" s="11"/>
      <c r="I608" s="112"/>
    </row>
    <row r="609" spans="1:9" x14ac:dyDescent="0.2">
      <c r="A609" s="60"/>
      <c r="B609" s="60"/>
      <c r="C609" s="60"/>
      <c r="D609" s="63"/>
      <c r="E609" s="12" t="s">
        <v>133</v>
      </c>
      <c r="F609" s="10">
        <v>421.42</v>
      </c>
      <c r="G609" s="10">
        <v>444.4</v>
      </c>
      <c r="H609" s="21"/>
      <c r="I609" s="112"/>
    </row>
    <row r="610" spans="1:9" ht="14.25" customHeight="1" x14ac:dyDescent="0.2">
      <c r="A610" s="88" t="s">
        <v>377</v>
      </c>
      <c r="B610" s="89"/>
      <c r="C610" s="89"/>
      <c r="D610" s="89"/>
      <c r="E610" s="89"/>
      <c r="F610" s="89"/>
      <c r="G610" s="89"/>
      <c r="H610" s="90"/>
      <c r="I610" s="112"/>
    </row>
    <row r="611" spans="1:9" x14ac:dyDescent="0.2">
      <c r="A611" s="91"/>
      <c r="B611" s="92"/>
      <c r="C611" s="92"/>
      <c r="D611" s="92"/>
      <c r="E611" s="92"/>
      <c r="F611" s="92"/>
      <c r="G611" s="92"/>
      <c r="H611" s="93"/>
      <c r="I611" s="112"/>
    </row>
    <row r="612" spans="1:9" x14ac:dyDescent="0.2">
      <c r="A612" s="91"/>
      <c r="B612" s="92"/>
      <c r="C612" s="92"/>
      <c r="D612" s="92"/>
      <c r="E612" s="92"/>
      <c r="F612" s="92"/>
      <c r="G612" s="92"/>
      <c r="H612" s="93"/>
      <c r="I612" s="112"/>
    </row>
    <row r="613" spans="1:9" x14ac:dyDescent="0.2">
      <c r="A613" s="94"/>
      <c r="B613" s="95"/>
      <c r="C613" s="95"/>
      <c r="D613" s="95"/>
      <c r="E613" s="95"/>
      <c r="F613" s="95"/>
      <c r="G613" s="95"/>
      <c r="H613" s="96"/>
      <c r="I613" s="113"/>
    </row>
    <row r="614" spans="1:9" x14ac:dyDescent="0.2">
      <c r="A614" s="67" t="str">
        <f>C616</f>
        <v>ELETRICA/LOGICA</v>
      </c>
      <c r="B614" s="68"/>
      <c r="C614" s="68"/>
      <c r="D614" s="68"/>
      <c r="E614" s="68"/>
      <c r="F614" s="68"/>
      <c r="G614" s="68"/>
      <c r="H614" s="68"/>
      <c r="I614" s="68"/>
    </row>
    <row r="615" spans="1:9" ht="15" x14ac:dyDescent="0.2">
      <c r="A615" s="5" t="s">
        <v>105</v>
      </c>
      <c r="B615" s="6" t="s">
        <v>106</v>
      </c>
      <c r="C615" s="5" t="s">
        <v>107</v>
      </c>
      <c r="D615" s="7" t="s">
        <v>123</v>
      </c>
      <c r="E615" s="8" t="s">
        <v>124</v>
      </c>
      <c r="F615" s="8" t="s">
        <v>125</v>
      </c>
      <c r="G615" s="8" t="s">
        <v>126</v>
      </c>
      <c r="H615" s="8" t="s">
        <v>127</v>
      </c>
      <c r="I615" s="9" t="s">
        <v>128</v>
      </c>
    </row>
    <row r="616" spans="1:9" x14ac:dyDescent="0.2">
      <c r="A616" s="58" t="s">
        <v>364</v>
      </c>
      <c r="B616" s="58" t="s">
        <v>68</v>
      </c>
      <c r="C616" s="58" t="s">
        <v>100</v>
      </c>
      <c r="D616" s="61" t="s">
        <v>134</v>
      </c>
      <c r="E616" s="12" t="s">
        <v>129</v>
      </c>
      <c r="F616" s="10" t="s">
        <v>291</v>
      </c>
      <c r="G616" s="10" t="s">
        <v>347</v>
      </c>
      <c r="H616" s="11" t="s">
        <v>326</v>
      </c>
      <c r="I616" s="64">
        <f>MEDIAN(F620,G620,H620)</f>
        <v>54.07</v>
      </c>
    </row>
    <row r="617" spans="1:9" x14ac:dyDescent="0.2">
      <c r="A617" s="59"/>
      <c r="B617" s="59"/>
      <c r="C617" s="59"/>
      <c r="D617" s="62"/>
      <c r="E617" s="12" t="s">
        <v>130</v>
      </c>
      <c r="F617" s="10" t="s">
        <v>335</v>
      </c>
      <c r="G617" s="10" t="s">
        <v>348</v>
      </c>
      <c r="H617" s="11" t="s">
        <v>327</v>
      </c>
      <c r="I617" s="65"/>
    </row>
    <row r="618" spans="1:9" x14ac:dyDescent="0.2">
      <c r="A618" s="59"/>
      <c r="B618" s="59"/>
      <c r="C618" s="59"/>
      <c r="D618" s="62"/>
      <c r="E618" s="12" t="s">
        <v>131</v>
      </c>
      <c r="F618" s="13">
        <v>45330</v>
      </c>
      <c r="G618" s="13">
        <f>F618</f>
        <v>45330</v>
      </c>
      <c r="H618" s="13">
        <f>G618</f>
        <v>45330</v>
      </c>
      <c r="I618" s="65"/>
    </row>
    <row r="619" spans="1:9" x14ac:dyDescent="0.2">
      <c r="A619" s="59"/>
      <c r="B619" s="59"/>
      <c r="C619" s="59"/>
      <c r="D619" s="62"/>
      <c r="E619" s="12" t="s">
        <v>132</v>
      </c>
      <c r="F619" s="10" t="s">
        <v>336</v>
      </c>
      <c r="G619" s="10" t="s">
        <v>349</v>
      </c>
      <c r="H619" s="11" t="s">
        <v>328</v>
      </c>
      <c r="I619" s="65"/>
    </row>
    <row r="620" spans="1:9" x14ac:dyDescent="0.2">
      <c r="A620" s="60"/>
      <c r="B620" s="60"/>
      <c r="C620" s="60"/>
      <c r="D620" s="63"/>
      <c r="E620" s="12" t="s">
        <v>133</v>
      </c>
      <c r="F620" s="10">
        <f>E623</f>
        <v>54.07</v>
      </c>
      <c r="G620" s="10">
        <f>E624</f>
        <v>53.2</v>
      </c>
      <c r="H620" s="21">
        <f>E625</f>
        <v>62.06</v>
      </c>
      <c r="I620" s="66"/>
    </row>
    <row r="621" spans="1:9" x14ac:dyDescent="0.2">
      <c r="A621" s="53" t="s">
        <v>197</v>
      </c>
      <c r="B621" s="54"/>
      <c r="C621" s="54"/>
      <c r="D621" s="54"/>
      <c r="E621" s="54"/>
      <c r="F621" s="54"/>
      <c r="G621" s="54"/>
      <c r="H621" s="54"/>
      <c r="I621" s="55"/>
    </row>
    <row r="622" spans="1:9" x14ac:dyDescent="0.2">
      <c r="A622" s="23"/>
      <c r="B622" s="24"/>
      <c r="C622" s="14" t="s">
        <v>289</v>
      </c>
      <c r="D622" s="15" t="s">
        <v>204</v>
      </c>
      <c r="E622" s="12" t="s">
        <v>290</v>
      </c>
      <c r="F622" s="10"/>
      <c r="G622" s="10"/>
      <c r="H622" s="20"/>
      <c r="I622" s="14"/>
    </row>
    <row r="623" spans="1:9" x14ac:dyDescent="0.2">
      <c r="A623" s="56" t="str">
        <f>F616</f>
        <v>SANTIL</v>
      </c>
      <c r="B623" s="57"/>
      <c r="C623" s="16">
        <v>33.5</v>
      </c>
      <c r="D623" s="17">
        <v>20.57</v>
      </c>
      <c r="E623" s="12">
        <f>C623+D623</f>
        <v>54.07</v>
      </c>
      <c r="F623" s="10"/>
      <c r="G623" s="12"/>
      <c r="H623" s="11"/>
      <c r="I623" s="14"/>
    </row>
    <row r="624" spans="1:9" x14ac:dyDescent="0.2">
      <c r="A624" s="56" t="str">
        <f>G616</f>
        <v>ANHNGUERA FERRAMENTAS</v>
      </c>
      <c r="B624" s="57"/>
      <c r="C624" s="16">
        <v>31.5</v>
      </c>
      <c r="D624" s="17">
        <v>21.7</v>
      </c>
      <c r="E624" s="12">
        <f>C624+D624</f>
        <v>53.2</v>
      </c>
      <c r="F624" s="10"/>
      <c r="G624" s="12"/>
      <c r="H624" s="11"/>
      <c r="I624" s="14"/>
    </row>
    <row r="625" spans="1:9" x14ac:dyDescent="0.2">
      <c r="A625" s="56" t="str">
        <f>H616</f>
        <v>DIMENSIONAL</v>
      </c>
      <c r="B625" s="57"/>
      <c r="C625" s="16">
        <v>26.59</v>
      </c>
      <c r="D625" s="17">
        <v>35.47</v>
      </c>
      <c r="E625" s="12">
        <f>C625+D625</f>
        <v>62.06</v>
      </c>
      <c r="F625" s="10"/>
      <c r="G625" s="12"/>
      <c r="H625" s="11"/>
      <c r="I625" s="14"/>
    </row>
    <row r="626" spans="1:9" x14ac:dyDescent="0.2">
      <c r="A626" s="23"/>
      <c r="B626" s="37"/>
      <c r="C626" s="37"/>
      <c r="D626" s="38"/>
      <c r="E626" s="39"/>
      <c r="F626" s="40"/>
      <c r="G626" s="40"/>
      <c r="H626" s="42"/>
      <c r="I626" s="37"/>
    </row>
    <row r="627" spans="1:9" x14ac:dyDescent="0.2">
      <c r="A627" s="67" t="str">
        <f>C629</f>
        <v>ELETRICA/LOGICA</v>
      </c>
      <c r="B627" s="68"/>
      <c r="C627" s="68"/>
      <c r="D627" s="68"/>
      <c r="E627" s="68"/>
      <c r="F627" s="68"/>
      <c r="G627" s="68"/>
      <c r="H627" s="68"/>
      <c r="I627" s="68"/>
    </row>
    <row r="628" spans="1:9" ht="15" x14ac:dyDescent="0.2">
      <c r="A628" s="5" t="s">
        <v>105</v>
      </c>
      <c r="B628" s="6" t="s">
        <v>106</v>
      </c>
      <c r="C628" s="5" t="s">
        <v>107</v>
      </c>
      <c r="D628" s="7" t="s">
        <v>123</v>
      </c>
      <c r="E628" s="8" t="s">
        <v>124</v>
      </c>
      <c r="F628" s="8" t="s">
        <v>125</v>
      </c>
      <c r="G628" s="8" t="s">
        <v>126</v>
      </c>
      <c r="H628" s="8" t="s">
        <v>127</v>
      </c>
      <c r="I628" s="9" t="s">
        <v>128</v>
      </c>
    </row>
    <row r="629" spans="1:9" x14ac:dyDescent="0.2">
      <c r="A629" s="58" t="s">
        <v>365</v>
      </c>
      <c r="B629" s="58" t="s">
        <v>75</v>
      </c>
      <c r="C629" s="58" t="s">
        <v>100</v>
      </c>
      <c r="D629" s="61" t="s">
        <v>134</v>
      </c>
      <c r="E629" s="12" t="s">
        <v>129</v>
      </c>
      <c r="F629" s="10" t="s">
        <v>291</v>
      </c>
      <c r="G629" s="10" t="s">
        <v>347</v>
      </c>
      <c r="H629" s="11" t="s">
        <v>326</v>
      </c>
      <c r="I629" s="64">
        <f>MEDIAN(F633,G633,H633)</f>
        <v>41.93</v>
      </c>
    </row>
    <row r="630" spans="1:9" x14ac:dyDescent="0.2">
      <c r="A630" s="59"/>
      <c r="B630" s="59"/>
      <c r="C630" s="59"/>
      <c r="D630" s="62"/>
      <c r="E630" s="12" t="s">
        <v>130</v>
      </c>
      <c r="F630" s="10" t="s">
        <v>335</v>
      </c>
      <c r="G630" s="10" t="s">
        <v>348</v>
      </c>
      <c r="H630" s="11" t="s">
        <v>327</v>
      </c>
      <c r="I630" s="65"/>
    </row>
    <row r="631" spans="1:9" x14ac:dyDescent="0.2">
      <c r="A631" s="59"/>
      <c r="B631" s="59"/>
      <c r="C631" s="59"/>
      <c r="D631" s="62"/>
      <c r="E631" s="12" t="s">
        <v>131</v>
      </c>
      <c r="F631" s="13">
        <v>45330</v>
      </c>
      <c r="G631" s="13">
        <f>F631</f>
        <v>45330</v>
      </c>
      <c r="H631" s="13">
        <f>G631</f>
        <v>45330</v>
      </c>
      <c r="I631" s="65"/>
    </row>
    <row r="632" spans="1:9" x14ac:dyDescent="0.2">
      <c r="A632" s="59"/>
      <c r="B632" s="59"/>
      <c r="C632" s="59"/>
      <c r="D632" s="62"/>
      <c r="E632" s="12" t="s">
        <v>132</v>
      </c>
      <c r="F632" s="10" t="s">
        <v>336</v>
      </c>
      <c r="G632" s="10" t="s">
        <v>349</v>
      </c>
      <c r="H632" s="11" t="s">
        <v>328</v>
      </c>
      <c r="I632" s="65"/>
    </row>
    <row r="633" spans="1:9" x14ac:dyDescent="0.2">
      <c r="A633" s="60"/>
      <c r="B633" s="60"/>
      <c r="C633" s="60"/>
      <c r="D633" s="63"/>
      <c r="E633" s="12" t="s">
        <v>133</v>
      </c>
      <c r="F633" s="10">
        <f>E636</f>
        <v>38.909999999999997</v>
      </c>
      <c r="G633" s="10">
        <f>E637</f>
        <v>41.93</v>
      </c>
      <c r="H633" s="21">
        <f>E638</f>
        <v>56.459999999999994</v>
      </c>
      <c r="I633" s="66"/>
    </row>
    <row r="634" spans="1:9" x14ac:dyDescent="0.2">
      <c r="A634" s="53" t="s">
        <v>197</v>
      </c>
      <c r="B634" s="54"/>
      <c r="C634" s="54"/>
      <c r="D634" s="54"/>
      <c r="E634" s="54"/>
      <c r="F634" s="54"/>
      <c r="G634" s="54"/>
      <c r="H634" s="54"/>
      <c r="I634" s="55"/>
    </row>
    <row r="635" spans="1:9" x14ac:dyDescent="0.2">
      <c r="A635" s="23"/>
      <c r="B635" s="24"/>
      <c r="C635" s="14" t="s">
        <v>289</v>
      </c>
      <c r="D635" s="15" t="s">
        <v>204</v>
      </c>
      <c r="E635" s="12" t="s">
        <v>290</v>
      </c>
      <c r="F635" s="10"/>
      <c r="G635" s="10"/>
      <c r="H635" s="20"/>
      <c r="I635" s="14"/>
    </row>
    <row r="636" spans="1:9" x14ac:dyDescent="0.2">
      <c r="A636" s="56" t="str">
        <f>F629</f>
        <v>SANTIL</v>
      </c>
      <c r="B636" s="57"/>
      <c r="C636" s="16">
        <v>18.34</v>
      </c>
      <c r="D636" s="17">
        <v>20.57</v>
      </c>
      <c r="E636" s="12">
        <f>C636+D636</f>
        <v>38.909999999999997</v>
      </c>
      <c r="F636" s="10"/>
      <c r="G636" s="12"/>
      <c r="H636" s="11"/>
      <c r="I636" s="14"/>
    </row>
    <row r="637" spans="1:9" x14ac:dyDescent="0.2">
      <c r="A637" s="56" t="str">
        <f>G629</f>
        <v>ANHNGUERA FERRAMENTAS</v>
      </c>
      <c r="B637" s="57"/>
      <c r="C637" s="16">
        <v>19.399999999999999</v>
      </c>
      <c r="D637" s="17">
        <v>22.53</v>
      </c>
      <c r="E637" s="12">
        <f>C637+D637</f>
        <v>41.93</v>
      </c>
      <c r="F637" s="10"/>
      <c r="G637" s="12"/>
      <c r="H637" s="11"/>
      <c r="I637" s="14"/>
    </row>
    <row r="638" spans="1:9" x14ac:dyDescent="0.2">
      <c r="A638" s="56" t="str">
        <f>H629</f>
        <v>DIMENSIONAL</v>
      </c>
      <c r="B638" s="57"/>
      <c r="C638" s="16">
        <v>20.99</v>
      </c>
      <c r="D638" s="17">
        <v>35.47</v>
      </c>
      <c r="E638" s="12">
        <f>C638+D638</f>
        <v>56.459999999999994</v>
      </c>
      <c r="F638" s="10"/>
      <c r="G638" s="12"/>
      <c r="H638" s="11"/>
      <c r="I638" s="14"/>
    </row>
    <row r="639" spans="1:9" x14ac:dyDescent="0.2">
      <c r="A639" s="23"/>
      <c r="B639" s="37"/>
      <c r="C639" s="37"/>
      <c r="D639" s="38"/>
      <c r="E639" s="39"/>
      <c r="F639" s="40"/>
      <c r="G639" s="40"/>
      <c r="H639" s="42"/>
      <c r="I639" s="37"/>
    </row>
    <row r="640" spans="1:9" x14ac:dyDescent="0.2">
      <c r="A640" s="67" t="str">
        <f>C642</f>
        <v>ARQUITETURA</v>
      </c>
      <c r="B640" s="68"/>
      <c r="C640" s="68"/>
      <c r="D640" s="68"/>
      <c r="E640" s="68"/>
      <c r="F640" s="68"/>
      <c r="G640" s="68"/>
      <c r="H640" s="68"/>
      <c r="I640" s="68"/>
    </row>
    <row r="641" spans="1:9" ht="15" x14ac:dyDescent="0.2">
      <c r="A641" s="5" t="s">
        <v>105</v>
      </c>
      <c r="B641" s="6" t="s">
        <v>106</v>
      </c>
      <c r="C641" s="5" t="s">
        <v>107</v>
      </c>
      <c r="D641" s="7" t="s">
        <v>123</v>
      </c>
      <c r="E641" s="8" t="s">
        <v>124</v>
      </c>
      <c r="F641" s="8" t="s">
        <v>125</v>
      </c>
      <c r="G641" s="8" t="s">
        <v>126</v>
      </c>
      <c r="H641" s="8" t="s">
        <v>127</v>
      </c>
      <c r="I641" s="9" t="s">
        <v>128</v>
      </c>
    </row>
    <row r="642" spans="1:9" x14ac:dyDescent="0.2">
      <c r="A642" s="58" t="s">
        <v>366</v>
      </c>
      <c r="B642" s="58" t="s">
        <v>122</v>
      </c>
      <c r="C642" s="58" t="s">
        <v>101</v>
      </c>
      <c r="D642" s="61" t="s">
        <v>134</v>
      </c>
      <c r="E642" s="12" t="s">
        <v>129</v>
      </c>
      <c r="F642" s="10" t="s">
        <v>206</v>
      </c>
      <c r="G642" s="10" t="s">
        <v>209</v>
      </c>
      <c r="H642" s="11" t="s">
        <v>212</v>
      </c>
      <c r="I642" s="64">
        <f>MEDIAN(F646,G646,H646)</f>
        <v>121.92</v>
      </c>
    </row>
    <row r="643" spans="1:9" x14ac:dyDescent="0.2">
      <c r="A643" s="59"/>
      <c r="B643" s="59"/>
      <c r="C643" s="59"/>
      <c r="D643" s="62"/>
      <c r="E643" s="12" t="s">
        <v>130</v>
      </c>
      <c r="F643" s="10" t="s">
        <v>207</v>
      </c>
      <c r="G643" s="10" t="s">
        <v>210</v>
      </c>
      <c r="H643" s="11" t="s">
        <v>213</v>
      </c>
      <c r="I643" s="65"/>
    </row>
    <row r="644" spans="1:9" x14ac:dyDescent="0.2">
      <c r="A644" s="59"/>
      <c r="B644" s="59"/>
      <c r="C644" s="59"/>
      <c r="D644" s="62"/>
      <c r="E644" s="12" t="s">
        <v>131</v>
      </c>
      <c r="F644" s="13">
        <v>45149</v>
      </c>
      <c r="G644" s="13">
        <f>F644</f>
        <v>45149</v>
      </c>
      <c r="H644" s="13">
        <f>G644</f>
        <v>45149</v>
      </c>
      <c r="I644" s="65"/>
    </row>
    <row r="645" spans="1:9" x14ac:dyDescent="0.2">
      <c r="A645" s="59"/>
      <c r="B645" s="59"/>
      <c r="C645" s="59"/>
      <c r="D645" s="62"/>
      <c r="E645" s="12" t="s">
        <v>132</v>
      </c>
      <c r="F645" s="10" t="s">
        <v>208</v>
      </c>
      <c r="G645" s="10" t="s">
        <v>211</v>
      </c>
      <c r="H645" s="11" t="s">
        <v>214</v>
      </c>
      <c r="I645" s="65"/>
    </row>
    <row r="646" spans="1:9" x14ac:dyDescent="0.2">
      <c r="A646" s="60"/>
      <c r="B646" s="60"/>
      <c r="C646" s="60"/>
      <c r="D646" s="63"/>
      <c r="E646" s="12" t="s">
        <v>133</v>
      </c>
      <c r="F646" s="10">
        <v>152.5</v>
      </c>
      <c r="G646" s="10">
        <v>121.92</v>
      </c>
      <c r="H646" s="21">
        <v>59.9</v>
      </c>
      <c r="I646" s="66"/>
    </row>
    <row r="647" spans="1:9" x14ac:dyDescent="0.2">
      <c r="A647" s="67" t="str">
        <f>C649</f>
        <v>ARQUITETURA</v>
      </c>
      <c r="B647" s="68"/>
      <c r="C647" s="68"/>
      <c r="D647" s="68"/>
      <c r="E647" s="68"/>
      <c r="F647" s="68"/>
      <c r="G647" s="68"/>
      <c r="H647" s="68"/>
      <c r="I647" s="68"/>
    </row>
    <row r="648" spans="1:9" ht="15" x14ac:dyDescent="0.2">
      <c r="A648" s="5" t="s">
        <v>105</v>
      </c>
      <c r="B648" s="6" t="s">
        <v>106</v>
      </c>
      <c r="C648" s="5" t="s">
        <v>107</v>
      </c>
      <c r="D648" s="7" t="s">
        <v>123</v>
      </c>
      <c r="E648" s="8" t="s">
        <v>124</v>
      </c>
      <c r="F648" s="8" t="s">
        <v>125</v>
      </c>
      <c r="G648" s="8" t="s">
        <v>126</v>
      </c>
      <c r="H648" s="8" t="s">
        <v>127</v>
      </c>
      <c r="I648" s="9" t="s">
        <v>128</v>
      </c>
    </row>
    <row r="649" spans="1:9" x14ac:dyDescent="0.2">
      <c r="A649" s="58" t="s">
        <v>304</v>
      </c>
      <c r="B649" s="58" t="s">
        <v>305</v>
      </c>
      <c r="C649" s="58" t="s">
        <v>101</v>
      </c>
      <c r="D649" s="61" t="s">
        <v>134</v>
      </c>
      <c r="E649" s="12" t="s">
        <v>129</v>
      </c>
      <c r="F649" s="10" t="s">
        <v>206</v>
      </c>
      <c r="G649" s="10" t="s">
        <v>209</v>
      </c>
      <c r="H649" s="11" t="s">
        <v>212</v>
      </c>
      <c r="I649" s="64">
        <f>MEDIAN(F653,G653,H653)</f>
        <v>58.779999999999994</v>
      </c>
    </row>
    <row r="650" spans="1:9" x14ac:dyDescent="0.2">
      <c r="A650" s="59"/>
      <c r="B650" s="59"/>
      <c r="C650" s="59"/>
      <c r="D650" s="62"/>
      <c r="E650" s="12" t="s">
        <v>130</v>
      </c>
      <c r="F650" s="10" t="s">
        <v>207</v>
      </c>
      <c r="G650" s="10" t="s">
        <v>210</v>
      </c>
      <c r="H650" s="11" t="s">
        <v>213</v>
      </c>
      <c r="I650" s="65"/>
    </row>
    <row r="651" spans="1:9" x14ac:dyDescent="0.2">
      <c r="A651" s="59"/>
      <c r="B651" s="59"/>
      <c r="C651" s="59"/>
      <c r="D651" s="62"/>
      <c r="E651" s="12" t="s">
        <v>131</v>
      </c>
      <c r="F651" s="13">
        <v>45149</v>
      </c>
      <c r="G651" s="13">
        <f>F651</f>
        <v>45149</v>
      </c>
      <c r="H651" s="13">
        <f>G651</f>
        <v>45149</v>
      </c>
      <c r="I651" s="65"/>
    </row>
    <row r="652" spans="1:9" x14ac:dyDescent="0.2">
      <c r="A652" s="59"/>
      <c r="B652" s="59"/>
      <c r="C652" s="59"/>
      <c r="D652" s="62"/>
      <c r="E652" s="12" t="s">
        <v>132</v>
      </c>
      <c r="F652" s="10" t="s">
        <v>208</v>
      </c>
      <c r="G652" s="10" t="s">
        <v>211</v>
      </c>
      <c r="H652" s="11" t="s">
        <v>214</v>
      </c>
      <c r="I652" s="65"/>
    </row>
    <row r="653" spans="1:9" x14ac:dyDescent="0.2">
      <c r="A653" s="60"/>
      <c r="B653" s="60"/>
      <c r="C653" s="60"/>
      <c r="D653" s="63"/>
      <c r="E653" s="12" t="s">
        <v>133</v>
      </c>
      <c r="F653" s="10">
        <f>F656</f>
        <v>58.791999999999994</v>
      </c>
      <c r="G653" s="10">
        <f>F657</f>
        <v>58.474000000000004</v>
      </c>
      <c r="H653" s="21">
        <f>F658</f>
        <v>58.779999999999994</v>
      </c>
      <c r="I653" s="66"/>
    </row>
    <row r="654" spans="1:9" ht="14.25" customHeight="1" x14ac:dyDescent="0.2">
      <c r="A654" s="53" t="s">
        <v>197</v>
      </c>
      <c r="B654" s="54"/>
      <c r="C654" s="54"/>
      <c r="D654" s="54"/>
      <c r="E654" s="54"/>
      <c r="F654" s="54"/>
      <c r="G654" s="54"/>
      <c r="H654" s="54"/>
      <c r="I654" s="55"/>
    </row>
    <row r="655" spans="1:9" x14ac:dyDescent="0.2">
      <c r="A655" s="23"/>
      <c r="B655" s="24"/>
      <c r="C655" s="14" t="s">
        <v>198</v>
      </c>
      <c r="D655" s="15" t="s">
        <v>199</v>
      </c>
      <c r="E655" s="12" t="s">
        <v>123</v>
      </c>
      <c r="F655" s="10" t="s">
        <v>200</v>
      </c>
      <c r="G655" s="10"/>
      <c r="H655" s="20"/>
      <c r="I655" s="14"/>
    </row>
    <row r="656" spans="1:9" ht="14.25" customHeight="1" x14ac:dyDescent="0.2">
      <c r="A656" s="56" t="str">
        <f>F649</f>
        <v>VERDÃO CPA</v>
      </c>
      <c r="B656" s="57"/>
      <c r="C656" s="16">
        <v>293.95999999999998</v>
      </c>
      <c r="D656" s="22">
        <v>5</v>
      </c>
      <c r="E656" s="12" t="s">
        <v>306</v>
      </c>
      <c r="F656" s="10">
        <f>C656/D656</f>
        <v>58.791999999999994</v>
      </c>
      <c r="G656" s="12" t="s">
        <v>307</v>
      </c>
      <c r="H656" s="11"/>
      <c r="I656" s="14"/>
    </row>
    <row r="657" spans="1:9" ht="14.25" customHeight="1" x14ac:dyDescent="0.2">
      <c r="A657" s="56" t="str">
        <f>G649</f>
        <v>TODIMO</v>
      </c>
      <c r="B657" s="57"/>
      <c r="C657" s="16">
        <v>292.37</v>
      </c>
      <c r="D657" s="22">
        <v>5</v>
      </c>
      <c r="E657" s="12" t="s">
        <v>182</v>
      </c>
      <c r="F657" s="10">
        <f>C657/D657</f>
        <v>58.474000000000004</v>
      </c>
      <c r="G657" s="12" t="s">
        <v>183</v>
      </c>
      <c r="H657" s="11"/>
      <c r="I657" s="14"/>
    </row>
    <row r="658" spans="1:9" ht="14.25" customHeight="1" x14ac:dyDescent="0.2">
      <c r="A658" s="56" t="str">
        <f>H649</f>
        <v>BEIRA RIO</v>
      </c>
      <c r="B658" s="57"/>
      <c r="C658" s="16">
        <v>293.89999999999998</v>
      </c>
      <c r="D658" s="22">
        <v>5</v>
      </c>
      <c r="E658" s="12" t="s">
        <v>182</v>
      </c>
      <c r="F658" s="10">
        <f>C658/D658</f>
        <v>58.779999999999994</v>
      </c>
      <c r="G658" s="12" t="s">
        <v>183</v>
      </c>
      <c r="H658" s="11"/>
      <c r="I658" s="14"/>
    </row>
    <row r="659" spans="1:9" x14ac:dyDescent="0.2">
      <c r="A659" s="67" t="str">
        <f>C661</f>
        <v>ARQUITETURA</v>
      </c>
      <c r="B659" s="68"/>
      <c r="C659" s="68"/>
      <c r="D659" s="68"/>
      <c r="E659" s="68"/>
      <c r="F659" s="68"/>
      <c r="G659" s="68"/>
      <c r="H659" s="68"/>
      <c r="I659" s="68"/>
    </row>
    <row r="660" spans="1:9" ht="15" x14ac:dyDescent="0.2">
      <c r="A660" s="5" t="s">
        <v>105</v>
      </c>
      <c r="B660" s="6" t="s">
        <v>106</v>
      </c>
      <c r="C660" s="5" t="s">
        <v>107</v>
      </c>
      <c r="D660" s="7" t="s">
        <v>123</v>
      </c>
      <c r="E660" s="8" t="s">
        <v>124</v>
      </c>
      <c r="F660" s="8" t="s">
        <v>125</v>
      </c>
      <c r="G660" s="8" t="s">
        <v>126</v>
      </c>
      <c r="H660" s="8" t="s">
        <v>127</v>
      </c>
      <c r="I660" s="9" t="s">
        <v>128</v>
      </c>
    </row>
    <row r="661" spans="1:9" x14ac:dyDescent="0.2">
      <c r="A661" s="58" t="s">
        <v>418</v>
      </c>
      <c r="B661" s="58" t="s">
        <v>419</v>
      </c>
      <c r="C661" s="58" t="s">
        <v>101</v>
      </c>
      <c r="D661" s="61" t="s">
        <v>134</v>
      </c>
      <c r="E661" s="12" t="s">
        <v>129</v>
      </c>
      <c r="F661" s="10" t="s">
        <v>421</v>
      </c>
      <c r="G661" s="10" t="s">
        <v>424</v>
      </c>
      <c r="H661" s="11" t="s">
        <v>427</v>
      </c>
      <c r="I661" s="64">
        <f>MEDIAN(F665,G665,H665)</f>
        <v>320</v>
      </c>
    </row>
    <row r="662" spans="1:9" x14ac:dyDescent="0.2">
      <c r="A662" s="59"/>
      <c r="B662" s="59"/>
      <c r="C662" s="59"/>
      <c r="D662" s="62"/>
      <c r="E662" s="12" t="s">
        <v>130</v>
      </c>
      <c r="F662" s="10" t="s">
        <v>423</v>
      </c>
      <c r="G662" s="10" t="s">
        <v>426</v>
      </c>
      <c r="H662" s="11" t="s">
        <v>428</v>
      </c>
      <c r="I662" s="65"/>
    </row>
    <row r="663" spans="1:9" x14ac:dyDescent="0.2">
      <c r="A663" s="59"/>
      <c r="B663" s="59"/>
      <c r="C663" s="59"/>
      <c r="D663" s="62"/>
      <c r="E663" s="12" t="s">
        <v>131</v>
      </c>
      <c r="F663" s="13">
        <v>45341</v>
      </c>
      <c r="G663" s="13">
        <v>45342</v>
      </c>
      <c r="H663" s="13">
        <f>G663</f>
        <v>45342</v>
      </c>
      <c r="I663" s="65"/>
    </row>
    <row r="664" spans="1:9" x14ac:dyDescent="0.2">
      <c r="A664" s="59"/>
      <c r="B664" s="59"/>
      <c r="C664" s="59"/>
      <c r="D664" s="62"/>
      <c r="E664" s="12" t="s">
        <v>132</v>
      </c>
      <c r="F664" s="10" t="s">
        <v>422</v>
      </c>
      <c r="G664" s="46" t="s">
        <v>425</v>
      </c>
      <c r="H664" s="11" t="s">
        <v>429</v>
      </c>
      <c r="I664" s="65"/>
    </row>
    <row r="665" spans="1:9" x14ac:dyDescent="0.2">
      <c r="A665" s="60"/>
      <c r="B665" s="60"/>
      <c r="C665" s="60"/>
      <c r="D665" s="63"/>
      <c r="E665" s="12" t="s">
        <v>133</v>
      </c>
      <c r="F665" s="10">
        <v>320</v>
      </c>
      <c r="G665" s="10">
        <v>280</v>
      </c>
      <c r="H665" s="21">
        <v>350</v>
      </c>
      <c r="I665" s="66"/>
    </row>
  </sheetData>
  <autoFilter ref="A3:I633" xr:uid="{A40C3AAD-437A-47CD-8720-D40A701D6605}"/>
  <sortState xmlns:xlrd2="http://schemas.microsoft.com/office/spreadsheetml/2017/richdata2" ref="H158:I457">
    <sortCondition ref="H158:H457"/>
  </sortState>
  <mergeCells count="578">
    <mergeCell ref="A156:B156"/>
    <mergeCell ref="A146:I146"/>
    <mergeCell ref="A153:I153"/>
    <mergeCell ref="A157:B157"/>
    <mergeCell ref="A134:I134"/>
    <mergeCell ref="A136:A140"/>
    <mergeCell ref="A193:B193"/>
    <mergeCell ref="F192:F193"/>
    <mergeCell ref="A133:B133"/>
    <mergeCell ref="A132:B132"/>
    <mergeCell ref="A141:I141"/>
    <mergeCell ref="A142:B142"/>
    <mergeCell ref="A143:B143"/>
    <mergeCell ref="A144:B144"/>
    <mergeCell ref="A145:B145"/>
    <mergeCell ref="A154:B154"/>
    <mergeCell ref="A155:B155"/>
    <mergeCell ref="A577:B577"/>
    <mergeCell ref="A578:B578"/>
    <mergeCell ref="A579:B579"/>
    <mergeCell ref="A545:I545"/>
    <mergeCell ref="A537:I537"/>
    <mergeCell ref="A560:I560"/>
    <mergeCell ref="A588:I588"/>
    <mergeCell ref="A590:B590"/>
    <mergeCell ref="A192:B192"/>
    <mergeCell ref="A623:B623"/>
    <mergeCell ref="A624:B624"/>
    <mergeCell ref="A625:B625"/>
    <mergeCell ref="B136:B140"/>
    <mergeCell ref="F599:I602"/>
    <mergeCell ref="A610:H613"/>
    <mergeCell ref="I605:I613"/>
    <mergeCell ref="A591:I591"/>
    <mergeCell ref="A593:A597"/>
    <mergeCell ref="B593:B597"/>
    <mergeCell ref="C593:C597"/>
    <mergeCell ref="D593:D597"/>
    <mergeCell ref="I593:I597"/>
    <mergeCell ref="A598:I598"/>
    <mergeCell ref="A600:B600"/>
    <mergeCell ref="A601:B601"/>
    <mergeCell ref="A602:B602"/>
    <mergeCell ref="A581:I581"/>
    <mergeCell ref="A583:A587"/>
    <mergeCell ref="B583:B587"/>
    <mergeCell ref="C583:C587"/>
    <mergeCell ref="D583:D587"/>
    <mergeCell ref="I583:I587"/>
    <mergeCell ref="A575:I575"/>
    <mergeCell ref="A568:I568"/>
    <mergeCell ref="A570:A574"/>
    <mergeCell ref="B570:B574"/>
    <mergeCell ref="C570:C574"/>
    <mergeCell ref="D570:D574"/>
    <mergeCell ref="I570:I574"/>
    <mergeCell ref="A627:I627"/>
    <mergeCell ref="A629:A633"/>
    <mergeCell ref="B629:B633"/>
    <mergeCell ref="C629:C633"/>
    <mergeCell ref="D629:D633"/>
    <mergeCell ref="I629:I633"/>
    <mergeCell ref="A603:I603"/>
    <mergeCell ref="A605:A609"/>
    <mergeCell ref="B605:B609"/>
    <mergeCell ref="C605:C609"/>
    <mergeCell ref="D605:D609"/>
    <mergeCell ref="A614:I614"/>
    <mergeCell ref="A616:A620"/>
    <mergeCell ref="B616:B620"/>
    <mergeCell ref="C616:C620"/>
    <mergeCell ref="D616:D620"/>
    <mergeCell ref="I616:I620"/>
    <mergeCell ref="A621:I621"/>
    <mergeCell ref="A553:I553"/>
    <mergeCell ref="A555:A559"/>
    <mergeCell ref="B555:B559"/>
    <mergeCell ref="C555:C559"/>
    <mergeCell ref="D555:D559"/>
    <mergeCell ref="I555:I559"/>
    <mergeCell ref="A561:I561"/>
    <mergeCell ref="A563:A567"/>
    <mergeCell ref="B563:B567"/>
    <mergeCell ref="C563:C567"/>
    <mergeCell ref="D563:D567"/>
    <mergeCell ref="I563:I567"/>
    <mergeCell ref="C540:C544"/>
    <mergeCell ref="D540:D544"/>
    <mergeCell ref="I540:I544"/>
    <mergeCell ref="A546:I546"/>
    <mergeCell ref="A548:A552"/>
    <mergeCell ref="B548:B552"/>
    <mergeCell ref="C548:C552"/>
    <mergeCell ref="D548:D552"/>
    <mergeCell ref="I548:I552"/>
    <mergeCell ref="A166:B166"/>
    <mergeCell ref="A234:I234"/>
    <mergeCell ref="A165:I165"/>
    <mergeCell ref="A246:I246"/>
    <mergeCell ref="A258:I258"/>
    <mergeCell ref="A270:I270"/>
    <mergeCell ref="A295:I295"/>
    <mergeCell ref="A307:I307"/>
    <mergeCell ref="A288:I288"/>
    <mergeCell ref="A290:A294"/>
    <mergeCell ref="B290:B294"/>
    <mergeCell ref="C290:C294"/>
    <mergeCell ref="D290:D294"/>
    <mergeCell ref="I290:I294"/>
    <mergeCell ref="A239:I239"/>
    <mergeCell ref="A241:A245"/>
    <mergeCell ref="B241:B245"/>
    <mergeCell ref="C241:C245"/>
    <mergeCell ref="D241:D245"/>
    <mergeCell ref="I241:I245"/>
    <mergeCell ref="A282:I282"/>
    <mergeCell ref="A284:B284"/>
    <mergeCell ref="A286:B286"/>
    <mergeCell ref="H283:I286"/>
    <mergeCell ref="C136:C140"/>
    <mergeCell ref="D136:D140"/>
    <mergeCell ref="I136:I140"/>
    <mergeCell ref="A148:A152"/>
    <mergeCell ref="B148:B152"/>
    <mergeCell ref="C148:C152"/>
    <mergeCell ref="D148:D152"/>
    <mergeCell ref="I148:I152"/>
    <mergeCell ref="A114:I114"/>
    <mergeCell ref="A116:A120"/>
    <mergeCell ref="B116:B120"/>
    <mergeCell ref="C116:C120"/>
    <mergeCell ref="D116:D120"/>
    <mergeCell ref="I116:I120"/>
    <mergeCell ref="A122:I122"/>
    <mergeCell ref="A124:A128"/>
    <mergeCell ref="B124:B128"/>
    <mergeCell ref="C124:C128"/>
    <mergeCell ref="D124:D128"/>
    <mergeCell ref="I124:I128"/>
    <mergeCell ref="A121:I121"/>
    <mergeCell ref="A129:I129"/>
    <mergeCell ref="A130:B130"/>
    <mergeCell ref="A131:B131"/>
    <mergeCell ref="A101:I101"/>
    <mergeCell ref="A103:A107"/>
    <mergeCell ref="B103:B107"/>
    <mergeCell ref="C103:C107"/>
    <mergeCell ref="D103:D107"/>
    <mergeCell ref="I103:I107"/>
    <mergeCell ref="A108:I108"/>
    <mergeCell ref="A109:B109"/>
    <mergeCell ref="C109:E109"/>
    <mergeCell ref="F109:I113"/>
    <mergeCell ref="A112:B112"/>
    <mergeCell ref="A113:B113"/>
    <mergeCell ref="C113:E113"/>
    <mergeCell ref="A110:B111"/>
    <mergeCell ref="E110:E111"/>
    <mergeCell ref="A88:I88"/>
    <mergeCell ref="A90:A94"/>
    <mergeCell ref="B90:B94"/>
    <mergeCell ref="C90:C94"/>
    <mergeCell ref="D90:D94"/>
    <mergeCell ref="I90:I94"/>
    <mergeCell ref="A95:I95"/>
    <mergeCell ref="A96:B96"/>
    <mergeCell ref="F96:I100"/>
    <mergeCell ref="A99:B99"/>
    <mergeCell ref="A100:B100"/>
    <mergeCell ref="C100:E100"/>
    <mergeCell ref="E97:E98"/>
    <mergeCell ref="A97:B98"/>
    <mergeCell ref="A83:I83"/>
    <mergeCell ref="A84:B84"/>
    <mergeCell ref="F84:I87"/>
    <mergeCell ref="A85:B85"/>
    <mergeCell ref="A86:B86"/>
    <mergeCell ref="A87:B87"/>
    <mergeCell ref="C87:E87"/>
    <mergeCell ref="A71:I71"/>
    <mergeCell ref="A72:B72"/>
    <mergeCell ref="F72:I75"/>
    <mergeCell ref="A73:B73"/>
    <mergeCell ref="A74:B74"/>
    <mergeCell ref="A75:B75"/>
    <mergeCell ref="A76:I76"/>
    <mergeCell ref="A78:A82"/>
    <mergeCell ref="B78:B82"/>
    <mergeCell ref="C78:C82"/>
    <mergeCell ref="D78:D82"/>
    <mergeCell ref="I78:I82"/>
    <mergeCell ref="A59:I59"/>
    <mergeCell ref="A60:B60"/>
    <mergeCell ref="F60:I63"/>
    <mergeCell ref="A61:B61"/>
    <mergeCell ref="A62:B62"/>
    <mergeCell ref="A63:B63"/>
    <mergeCell ref="A64:I64"/>
    <mergeCell ref="A66:A70"/>
    <mergeCell ref="B66:B70"/>
    <mergeCell ref="C66:C70"/>
    <mergeCell ref="D66:D70"/>
    <mergeCell ref="I66:I70"/>
    <mergeCell ref="A47:I47"/>
    <mergeCell ref="A48:B48"/>
    <mergeCell ref="F48:I51"/>
    <mergeCell ref="A49:B49"/>
    <mergeCell ref="A50:B50"/>
    <mergeCell ref="A51:B51"/>
    <mergeCell ref="A52:I52"/>
    <mergeCell ref="A54:A58"/>
    <mergeCell ref="B54:B58"/>
    <mergeCell ref="C54:C58"/>
    <mergeCell ref="D54:D58"/>
    <mergeCell ref="I54:I58"/>
    <mergeCell ref="A35:I35"/>
    <mergeCell ref="A36:B36"/>
    <mergeCell ref="F36:I39"/>
    <mergeCell ref="A37:B37"/>
    <mergeCell ref="A38:B38"/>
    <mergeCell ref="A39:B39"/>
    <mergeCell ref="A40:I40"/>
    <mergeCell ref="A42:A46"/>
    <mergeCell ref="B42:B46"/>
    <mergeCell ref="C42:C46"/>
    <mergeCell ref="D42:D46"/>
    <mergeCell ref="I42:I46"/>
    <mergeCell ref="I18:I22"/>
    <mergeCell ref="A23:I23"/>
    <mergeCell ref="A24:B24"/>
    <mergeCell ref="F24:I27"/>
    <mergeCell ref="A25:B25"/>
    <mergeCell ref="A26:B26"/>
    <mergeCell ref="A27:B27"/>
    <mergeCell ref="A28:I28"/>
    <mergeCell ref="A30:A34"/>
    <mergeCell ref="B30:B34"/>
    <mergeCell ref="C30:C34"/>
    <mergeCell ref="D30:D34"/>
    <mergeCell ref="I30:I34"/>
    <mergeCell ref="F388:I391"/>
    <mergeCell ref="A389:B389"/>
    <mergeCell ref="A390:B390"/>
    <mergeCell ref="A391:B391"/>
    <mergeCell ref="A227:I227"/>
    <mergeCell ref="A229:A233"/>
    <mergeCell ref="B229:B233"/>
    <mergeCell ref="C229:C233"/>
    <mergeCell ref="D229:D233"/>
    <mergeCell ref="I229:I233"/>
    <mergeCell ref="A236:B236"/>
    <mergeCell ref="A237:B237"/>
    <mergeCell ref="A238:B238"/>
    <mergeCell ref="A368:I368"/>
    <mergeCell ref="A370:A374"/>
    <mergeCell ref="B370:B374"/>
    <mergeCell ref="C370:C374"/>
    <mergeCell ref="D370:D374"/>
    <mergeCell ref="I370:I374"/>
    <mergeCell ref="F376:I379"/>
    <mergeCell ref="A380:I380"/>
    <mergeCell ref="A382:A386"/>
    <mergeCell ref="B382:B386"/>
    <mergeCell ref="C382:C386"/>
    <mergeCell ref="D382:D386"/>
    <mergeCell ref="I382:I386"/>
    <mergeCell ref="A275:I275"/>
    <mergeCell ref="A277:A281"/>
    <mergeCell ref="B277:B281"/>
    <mergeCell ref="C277:C281"/>
    <mergeCell ref="A248:B248"/>
    <mergeCell ref="A297:B297"/>
    <mergeCell ref="A298:B298"/>
    <mergeCell ref="A299:B299"/>
    <mergeCell ref="A393:I393"/>
    <mergeCell ref="D314:D318"/>
    <mergeCell ref="I314:I318"/>
    <mergeCell ref="A344:I344"/>
    <mergeCell ref="A346:A350"/>
    <mergeCell ref="B346:B350"/>
    <mergeCell ref="C346:C350"/>
    <mergeCell ref="D346:D350"/>
    <mergeCell ref="I346:I350"/>
    <mergeCell ref="A337:I337"/>
    <mergeCell ref="A339:A343"/>
    <mergeCell ref="B339:B343"/>
    <mergeCell ref="C339:C343"/>
    <mergeCell ref="D339:D343"/>
    <mergeCell ref="I339:I343"/>
    <mergeCell ref="A319:I319"/>
    <mergeCell ref="A321:B321"/>
    <mergeCell ref="A322:B322"/>
    <mergeCell ref="A323:B323"/>
    <mergeCell ref="A300:I300"/>
    <mergeCell ref="A302:A306"/>
    <mergeCell ref="B302:B306"/>
    <mergeCell ref="C302:C306"/>
    <mergeCell ref="D302:D306"/>
    <mergeCell ref="I302:I306"/>
    <mergeCell ref="A309:B309"/>
    <mergeCell ref="A310:B310"/>
    <mergeCell ref="A311:B311"/>
    <mergeCell ref="A202:I202"/>
    <mergeCell ref="A215:A219"/>
    <mergeCell ref="B215:B219"/>
    <mergeCell ref="C215:C219"/>
    <mergeCell ref="D215:D219"/>
    <mergeCell ref="I215:I219"/>
    <mergeCell ref="A220:I220"/>
    <mergeCell ref="A222:A226"/>
    <mergeCell ref="B222:B226"/>
    <mergeCell ref="C222:C226"/>
    <mergeCell ref="D222:D226"/>
    <mergeCell ref="I222:I226"/>
    <mergeCell ref="A195:I195"/>
    <mergeCell ref="A197:A201"/>
    <mergeCell ref="B197:B201"/>
    <mergeCell ref="C197:C201"/>
    <mergeCell ref="D197:D201"/>
    <mergeCell ref="I197:I201"/>
    <mergeCell ref="B171:B175"/>
    <mergeCell ref="C171:C175"/>
    <mergeCell ref="D171:D175"/>
    <mergeCell ref="I171:I175"/>
    <mergeCell ref="A183:I183"/>
    <mergeCell ref="A185:A189"/>
    <mergeCell ref="B185:B189"/>
    <mergeCell ref="C185:C189"/>
    <mergeCell ref="D185:D189"/>
    <mergeCell ref="I185:I189"/>
    <mergeCell ref="A176:I176"/>
    <mergeCell ref="A178:A182"/>
    <mergeCell ref="B178:B182"/>
    <mergeCell ref="C178:C182"/>
    <mergeCell ref="D178:D182"/>
    <mergeCell ref="I178:I182"/>
    <mergeCell ref="A190:I190"/>
    <mergeCell ref="A191:B191"/>
    <mergeCell ref="A158:I158"/>
    <mergeCell ref="A160:A164"/>
    <mergeCell ref="B160:B164"/>
    <mergeCell ref="C160:C164"/>
    <mergeCell ref="D160:D164"/>
    <mergeCell ref="I160:I164"/>
    <mergeCell ref="C2:I2"/>
    <mergeCell ref="A4:I4"/>
    <mergeCell ref="A6:A10"/>
    <mergeCell ref="B6:B10"/>
    <mergeCell ref="C6:C10"/>
    <mergeCell ref="D6:D10"/>
    <mergeCell ref="I6:I10"/>
    <mergeCell ref="A11:I11"/>
    <mergeCell ref="A12:B12"/>
    <mergeCell ref="F12:I15"/>
    <mergeCell ref="A13:B13"/>
    <mergeCell ref="A14:B14"/>
    <mergeCell ref="A15:B15"/>
    <mergeCell ref="A16:I16"/>
    <mergeCell ref="A18:A22"/>
    <mergeCell ref="B18:B22"/>
    <mergeCell ref="C18:C22"/>
    <mergeCell ref="D18:D22"/>
    <mergeCell ref="A167:B167"/>
    <mergeCell ref="A168:B168"/>
    <mergeCell ref="A438:I438"/>
    <mergeCell ref="A440:A444"/>
    <mergeCell ref="B440:B444"/>
    <mergeCell ref="C440:C444"/>
    <mergeCell ref="D440:D444"/>
    <mergeCell ref="I440:I444"/>
    <mergeCell ref="A249:B249"/>
    <mergeCell ref="A250:B250"/>
    <mergeCell ref="A260:B260"/>
    <mergeCell ref="A261:B261"/>
    <mergeCell ref="A262:B262"/>
    <mergeCell ref="A272:B272"/>
    <mergeCell ref="A273:B273"/>
    <mergeCell ref="A274:B274"/>
    <mergeCell ref="A263:I263"/>
    <mergeCell ref="A265:A269"/>
    <mergeCell ref="B265:B269"/>
    <mergeCell ref="C265:C269"/>
    <mergeCell ref="D265:D269"/>
    <mergeCell ref="I265:I269"/>
    <mergeCell ref="A169:I169"/>
    <mergeCell ref="A171:A175"/>
    <mergeCell ref="A251:I251"/>
    <mergeCell ref="A253:A257"/>
    <mergeCell ref="B253:B257"/>
    <mergeCell ref="C253:C257"/>
    <mergeCell ref="A416:I416"/>
    <mergeCell ref="A418:A422"/>
    <mergeCell ref="B418:B422"/>
    <mergeCell ref="C418:C422"/>
    <mergeCell ref="D418:D422"/>
    <mergeCell ref="I418:I422"/>
    <mergeCell ref="D253:D257"/>
    <mergeCell ref="I253:I257"/>
    <mergeCell ref="D277:D281"/>
    <mergeCell ref="I277:I281"/>
    <mergeCell ref="A325:I325"/>
    <mergeCell ref="A327:A331"/>
    <mergeCell ref="B327:B331"/>
    <mergeCell ref="C327:C331"/>
    <mergeCell ref="D327:D331"/>
    <mergeCell ref="I327:I331"/>
    <mergeCell ref="A312:I312"/>
    <mergeCell ref="A314:A318"/>
    <mergeCell ref="B314:B318"/>
    <mergeCell ref="C314:C318"/>
    <mergeCell ref="A332:I332"/>
    <mergeCell ref="A334:B334"/>
    <mergeCell ref="A335:B335"/>
    <mergeCell ref="A336:B336"/>
    <mergeCell ref="A654:I654"/>
    <mergeCell ref="A462:B462"/>
    <mergeCell ref="A503:I503"/>
    <mergeCell ref="A505:B505"/>
    <mergeCell ref="A506:B506"/>
    <mergeCell ref="A507:B507"/>
    <mergeCell ref="A464:I464"/>
    <mergeCell ref="A466:A470"/>
    <mergeCell ref="B466:B470"/>
    <mergeCell ref="C466:C470"/>
    <mergeCell ref="D466:D470"/>
    <mergeCell ref="I466:I470"/>
    <mergeCell ref="A516:I516"/>
    <mergeCell ref="A518:A522"/>
    <mergeCell ref="B518:B522"/>
    <mergeCell ref="C518:C522"/>
    <mergeCell ref="C403:C407"/>
    <mergeCell ref="D403:D407"/>
    <mergeCell ref="I403:I407"/>
    <mergeCell ref="A395:A399"/>
    <mergeCell ref="A657:B657"/>
    <mergeCell ref="A658:B658"/>
    <mergeCell ref="A375:I375"/>
    <mergeCell ref="A377:B377"/>
    <mergeCell ref="A378:B378"/>
    <mergeCell ref="A379:B379"/>
    <mergeCell ref="A432:I432"/>
    <mergeCell ref="A434:B434"/>
    <mergeCell ref="A435:B435"/>
    <mergeCell ref="A436:B436"/>
    <mergeCell ref="A445:I445"/>
    <mergeCell ref="A447:B447"/>
    <mergeCell ref="A448:B448"/>
    <mergeCell ref="A449:B449"/>
    <mergeCell ref="A458:I458"/>
    <mergeCell ref="A460:B460"/>
    <mergeCell ref="A461:B461"/>
    <mergeCell ref="D518:D522"/>
    <mergeCell ref="I518:I522"/>
    <mergeCell ref="B395:B399"/>
    <mergeCell ref="C395:C399"/>
    <mergeCell ref="D395:D399"/>
    <mergeCell ref="I395:I399"/>
    <mergeCell ref="A387:I387"/>
    <mergeCell ref="I411:I415"/>
    <mergeCell ref="A401:I401"/>
    <mergeCell ref="A403:A407"/>
    <mergeCell ref="B403:B407"/>
    <mergeCell ref="A649:A653"/>
    <mergeCell ref="B649:B653"/>
    <mergeCell ref="C649:C653"/>
    <mergeCell ref="D649:D653"/>
    <mergeCell ref="I649:I653"/>
    <mergeCell ref="A523:I523"/>
    <mergeCell ref="A525:A529"/>
    <mergeCell ref="B525:B529"/>
    <mergeCell ref="C525:C529"/>
    <mergeCell ref="D525:D529"/>
    <mergeCell ref="I525:I529"/>
    <mergeCell ref="A530:I530"/>
    <mergeCell ref="A532:A536"/>
    <mergeCell ref="B532:B536"/>
    <mergeCell ref="C532:C536"/>
    <mergeCell ref="D532:D536"/>
    <mergeCell ref="I532:I536"/>
    <mergeCell ref="A538:I538"/>
    <mergeCell ref="A540:A544"/>
    <mergeCell ref="B540:B544"/>
    <mergeCell ref="A492:B492"/>
    <mergeCell ref="A493:B493"/>
    <mergeCell ref="A494:B494"/>
    <mergeCell ref="A496:I496"/>
    <mergeCell ref="A400:I400"/>
    <mergeCell ref="A408:I408"/>
    <mergeCell ref="A478:I478"/>
    <mergeCell ref="A480:B480"/>
    <mergeCell ref="A481:B481"/>
    <mergeCell ref="A482:B482"/>
    <mergeCell ref="A423:I423"/>
    <mergeCell ref="A425:B425"/>
    <mergeCell ref="I473:I477"/>
    <mergeCell ref="A451:I451"/>
    <mergeCell ref="A453:A457"/>
    <mergeCell ref="B453:B457"/>
    <mergeCell ref="C453:C457"/>
    <mergeCell ref="D453:D457"/>
    <mergeCell ref="I453:I457"/>
    <mergeCell ref="A409:I409"/>
    <mergeCell ref="A411:A415"/>
    <mergeCell ref="B411:B415"/>
    <mergeCell ref="C411:C415"/>
    <mergeCell ref="D411:D415"/>
    <mergeCell ref="I642:I646"/>
    <mergeCell ref="A647:I647"/>
    <mergeCell ref="A427:A431"/>
    <mergeCell ref="B427:B431"/>
    <mergeCell ref="C427:C431"/>
    <mergeCell ref="D427:D431"/>
    <mergeCell ref="I427:I431"/>
    <mergeCell ref="A483:I483"/>
    <mergeCell ref="A485:A489"/>
    <mergeCell ref="B485:B489"/>
    <mergeCell ref="C485:C489"/>
    <mergeCell ref="A471:I471"/>
    <mergeCell ref="A473:A477"/>
    <mergeCell ref="B473:B477"/>
    <mergeCell ref="C473:C477"/>
    <mergeCell ref="D473:D477"/>
    <mergeCell ref="D485:D489"/>
    <mergeCell ref="I485:I489"/>
    <mergeCell ref="A498:A502"/>
    <mergeCell ref="B498:B502"/>
    <mergeCell ref="C498:C502"/>
    <mergeCell ref="D498:D502"/>
    <mergeCell ref="I498:I502"/>
    <mergeCell ref="A490:I490"/>
    <mergeCell ref="A354:B354"/>
    <mergeCell ref="A355:B355"/>
    <mergeCell ref="A659:I659"/>
    <mergeCell ref="A661:A665"/>
    <mergeCell ref="B661:B665"/>
    <mergeCell ref="C661:C665"/>
    <mergeCell ref="D661:D665"/>
    <mergeCell ref="I661:I665"/>
    <mergeCell ref="A509:I509"/>
    <mergeCell ref="A511:A515"/>
    <mergeCell ref="B511:B515"/>
    <mergeCell ref="C511:C515"/>
    <mergeCell ref="D511:D515"/>
    <mergeCell ref="I511:I515"/>
    <mergeCell ref="A634:I634"/>
    <mergeCell ref="A636:B636"/>
    <mergeCell ref="A637:B637"/>
    <mergeCell ref="A638:B638"/>
    <mergeCell ref="A656:B656"/>
    <mergeCell ref="A640:I640"/>
    <mergeCell ref="A642:A646"/>
    <mergeCell ref="B642:B646"/>
    <mergeCell ref="C642:C646"/>
    <mergeCell ref="D642:D646"/>
    <mergeCell ref="A285:E285"/>
    <mergeCell ref="A287:E287"/>
    <mergeCell ref="A363:I363"/>
    <mergeCell ref="A365:B365"/>
    <mergeCell ref="A366:B366"/>
    <mergeCell ref="A367:B367"/>
    <mergeCell ref="A204:A208"/>
    <mergeCell ref="B204:B208"/>
    <mergeCell ref="C204:C208"/>
    <mergeCell ref="D204:D208"/>
    <mergeCell ref="I204:I208"/>
    <mergeCell ref="A212:I212"/>
    <mergeCell ref="A209:I209"/>
    <mergeCell ref="A210:B210"/>
    <mergeCell ref="A211:B211"/>
    <mergeCell ref="F211:I211"/>
    <mergeCell ref="A356:I356"/>
    <mergeCell ref="A358:A362"/>
    <mergeCell ref="B358:B362"/>
    <mergeCell ref="C358:C362"/>
    <mergeCell ref="D358:D362"/>
    <mergeCell ref="I358:I362"/>
    <mergeCell ref="A351:I351"/>
    <mergeCell ref="A353:B353"/>
  </mergeCells>
  <phoneticPr fontId="4" type="noConversion"/>
  <pageMargins left="0.511811024" right="0.511811024" top="0.78740157499999996" bottom="0.78740157499999996" header="0.31496062000000002" footer="0.31496062000000002"/>
  <pageSetup paperSize="9" scale="56" orientation="landscape" r:id="rId1"/>
  <rowBreaks count="8" manualBreakCount="8">
    <brk id="51" max="8" man="1"/>
    <brk id="113" max="8" man="1"/>
    <brk id="226" max="8" man="1"/>
    <brk id="287" max="8" man="1"/>
    <brk id="343" max="8" man="1"/>
    <brk id="425" max="8" man="1"/>
    <brk id="482" max="8" man="1"/>
    <brk id="639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3BBFD4-6D1C-41AB-AF18-DB5DBC2231E0}">
  <dimension ref="A2:C35"/>
  <sheetViews>
    <sheetView workbookViewId="0">
      <selection activeCell="A35" sqref="A35:C35"/>
    </sheetView>
  </sheetViews>
  <sheetFormatPr defaultRowHeight="14.25" x14ac:dyDescent="0.2"/>
  <cols>
    <col min="2" max="2" width="13.25" customWidth="1"/>
    <col min="3" max="3" width="52.625" customWidth="1"/>
  </cols>
  <sheetData>
    <row r="2" spans="1:3" x14ac:dyDescent="0.2">
      <c r="A2" s="25">
        <v>0</v>
      </c>
      <c r="B2" s="25" t="s">
        <v>48</v>
      </c>
      <c r="C2" s="25" t="s">
        <v>49</v>
      </c>
    </row>
    <row r="4" spans="1:3" x14ac:dyDescent="0.2">
      <c r="A4" s="25">
        <v>0</v>
      </c>
      <c r="B4" s="25" t="s">
        <v>29</v>
      </c>
      <c r="C4" s="25" t="s">
        <v>30</v>
      </c>
    </row>
    <row r="9" spans="1:3" x14ac:dyDescent="0.2">
      <c r="A9" s="25">
        <v>1</v>
      </c>
      <c r="B9" s="25" t="s">
        <v>92</v>
      </c>
      <c r="C9" s="25" t="s">
        <v>93</v>
      </c>
    </row>
    <row r="10" spans="1:3" x14ac:dyDescent="0.2">
      <c r="A10" s="25">
        <v>1</v>
      </c>
      <c r="B10" s="25" t="s">
        <v>69</v>
      </c>
      <c r="C10" s="25" t="s">
        <v>70</v>
      </c>
    </row>
    <row r="11" spans="1:3" x14ac:dyDescent="0.2">
      <c r="A11" s="25">
        <v>0</v>
      </c>
      <c r="B11" s="25" t="s">
        <v>90</v>
      </c>
      <c r="C11" s="25" t="s">
        <v>91</v>
      </c>
    </row>
    <row r="13" spans="1:3" x14ac:dyDescent="0.2">
      <c r="A13" s="25">
        <v>0</v>
      </c>
      <c r="B13" s="25" t="s">
        <v>33</v>
      </c>
      <c r="C13" s="25" t="s">
        <v>26</v>
      </c>
    </row>
    <row r="14" spans="1:3" x14ac:dyDescent="0.2">
      <c r="A14" s="25">
        <v>0</v>
      </c>
      <c r="B14" s="25" t="s">
        <v>18</v>
      </c>
      <c r="C14" s="25" t="s">
        <v>19</v>
      </c>
    </row>
    <row r="15" spans="1:3" x14ac:dyDescent="0.2">
      <c r="A15" s="25">
        <v>0</v>
      </c>
      <c r="B15" s="25" t="s">
        <v>33</v>
      </c>
      <c r="C15" s="25" t="s">
        <v>97</v>
      </c>
    </row>
    <row r="16" spans="1:3" x14ac:dyDescent="0.2">
      <c r="A16" s="25">
        <v>0</v>
      </c>
      <c r="B16" s="25" t="s">
        <v>33</v>
      </c>
      <c r="C16" s="25" t="s">
        <v>47</v>
      </c>
    </row>
    <row r="17" spans="1:3" x14ac:dyDescent="0.2">
      <c r="A17" s="25">
        <v>2</v>
      </c>
      <c r="B17" s="25" t="s">
        <v>33</v>
      </c>
      <c r="C17" s="25" t="s">
        <v>41</v>
      </c>
    </row>
    <row r="18" spans="1:3" x14ac:dyDescent="0.2">
      <c r="A18" s="25">
        <v>2</v>
      </c>
      <c r="B18" s="25" t="s">
        <v>33</v>
      </c>
      <c r="C18" s="25" t="s">
        <v>8</v>
      </c>
    </row>
    <row r="19" spans="1:3" x14ac:dyDescent="0.2">
      <c r="A19" s="25">
        <v>2</v>
      </c>
      <c r="B19" s="25" t="s">
        <v>33</v>
      </c>
      <c r="C19" s="25" t="s">
        <v>65</v>
      </c>
    </row>
    <row r="20" spans="1:3" x14ac:dyDescent="0.2">
      <c r="A20" s="25">
        <v>2</v>
      </c>
      <c r="B20" s="25" t="s">
        <v>33</v>
      </c>
      <c r="C20" s="25" t="s">
        <v>81</v>
      </c>
    </row>
    <row r="21" spans="1:3" x14ac:dyDescent="0.2">
      <c r="A21" s="25">
        <v>2</v>
      </c>
      <c r="B21" s="25" t="s">
        <v>33</v>
      </c>
      <c r="C21" s="25" t="s">
        <v>35</v>
      </c>
    </row>
    <row r="22" spans="1:3" x14ac:dyDescent="0.2">
      <c r="A22" s="25">
        <v>0</v>
      </c>
      <c r="B22" s="25" t="s">
        <v>33</v>
      </c>
      <c r="C22" s="25" t="s">
        <v>15</v>
      </c>
    </row>
    <row r="23" spans="1:3" x14ac:dyDescent="0.2">
      <c r="A23" s="25">
        <v>1</v>
      </c>
      <c r="B23" s="25" t="s">
        <v>33</v>
      </c>
      <c r="C23" s="25" t="s">
        <v>44</v>
      </c>
    </row>
    <row r="24" spans="1:3" x14ac:dyDescent="0.2">
      <c r="A24" s="25">
        <v>0</v>
      </c>
      <c r="B24" s="25" t="s">
        <v>33</v>
      </c>
      <c r="C24" s="25" t="s">
        <v>0</v>
      </c>
    </row>
    <row r="25" spans="1:3" x14ac:dyDescent="0.2">
      <c r="A25" s="25">
        <v>1</v>
      </c>
      <c r="B25" s="25" t="s">
        <v>33</v>
      </c>
      <c r="C25" s="25" t="s">
        <v>71</v>
      </c>
    </row>
    <row r="26" spans="1:3" x14ac:dyDescent="0.2">
      <c r="A26" s="25">
        <v>0</v>
      </c>
      <c r="B26" s="25" t="s">
        <v>33</v>
      </c>
      <c r="C26" s="25" t="s">
        <v>68</v>
      </c>
    </row>
    <row r="27" spans="1:3" x14ac:dyDescent="0.2">
      <c r="A27" s="25">
        <v>0</v>
      </c>
      <c r="B27" s="25" t="s">
        <v>33</v>
      </c>
      <c r="C27" s="25" t="s">
        <v>75</v>
      </c>
    </row>
    <row r="30" spans="1:3" x14ac:dyDescent="0.2">
      <c r="A30" s="25">
        <v>0</v>
      </c>
      <c r="B30" s="25" t="s">
        <v>84</v>
      </c>
      <c r="C30" s="25" t="s">
        <v>85</v>
      </c>
    </row>
    <row r="31" spans="1:3" x14ac:dyDescent="0.2">
      <c r="A31" s="25">
        <v>0</v>
      </c>
      <c r="B31" s="25" t="s">
        <v>54</v>
      </c>
      <c r="C31" s="25" t="s">
        <v>55</v>
      </c>
    </row>
    <row r="32" spans="1:3" x14ac:dyDescent="0.2">
      <c r="A32" s="25">
        <v>0</v>
      </c>
      <c r="B32" s="25" t="s">
        <v>20</v>
      </c>
      <c r="C32" s="25" t="s">
        <v>21</v>
      </c>
    </row>
    <row r="33" spans="1:3" x14ac:dyDescent="0.2">
      <c r="A33" s="25">
        <v>0</v>
      </c>
      <c r="B33" s="25" t="s">
        <v>86</v>
      </c>
      <c r="C33" s="25" t="s">
        <v>87</v>
      </c>
    </row>
    <row r="34" spans="1:3" x14ac:dyDescent="0.2">
      <c r="A34" s="25">
        <v>0</v>
      </c>
      <c r="B34" s="25" t="s">
        <v>74</v>
      </c>
      <c r="C34" s="25" t="s">
        <v>87</v>
      </c>
    </row>
    <row r="35" spans="1:3" x14ac:dyDescent="0.2">
      <c r="A35" s="25">
        <v>0</v>
      </c>
      <c r="B35" s="25" t="s">
        <v>33</v>
      </c>
      <c r="C35" s="25" t="s">
        <v>116</v>
      </c>
    </row>
  </sheetData>
  <autoFilter ref="A1:C27" xr:uid="{693BBFD4-6D1C-41AB-AF18-DB5DBC2231E0}"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Mapa de Cotação</vt:lpstr>
      <vt:lpstr>Planilha1</vt:lpstr>
      <vt:lpstr>'Mapa de Cotação'!Area_de_impressao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Lucas Coelho</cp:lastModifiedBy>
  <cp:revision>0</cp:revision>
  <cp:lastPrinted>2024-02-06T19:25:50Z</cp:lastPrinted>
  <dcterms:created xsi:type="dcterms:W3CDTF">2024-01-18T01:21:40Z</dcterms:created>
  <dcterms:modified xsi:type="dcterms:W3CDTF">2024-02-27T13:07:35Z</dcterms:modified>
</cp:coreProperties>
</file>